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3"/>
  </bookViews>
  <sheets>
    <sheet name="The Data" sheetId="1" r:id="rId1"/>
    <sheet name="Dutch-style Data" sheetId="2" r:id="rId2"/>
    <sheet name="Graph - Score by PT" sheetId="3" r:id="rId3"/>
    <sheet name="Graph - Score by Time" sheetId="4" r:id="rId4"/>
  </sheets>
  <definedNames/>
  <calcPr fullCalcOnLoad="1"/>
</workbook>
</file>

<file path=xl/sharedStrings.xml><?xml version="1.0" encoding="utf-8"?>
<sst xmlns="http://schemas.openxmlformats.org/spreadsheetml/2006/main" count="499" uniqueCount="272">
  <si>
    <t xml:space="preserve">Time of </t>
  </si>
  <si>
    <t>Hours</t>
  </si>
  <si>
    <t>Hours awake</t>
  </si>
  <si>
    <t>(Not including the experimental)</t>
  </si>
  <si>
    <t>Logical Reasoning</t>
  </si>
  <si>
    <t>Reading Comprehension</t>
  </si>
  <si>
    <t>Logic Games</t>
  </si>
  <si>
    <t>Section 1</t>
  </si>
  <si>
    <t>Section 2</t>
  </si>
  <si>
    <t>Section 3</t>
  </si>
  <si>
    <t>Section 4</t>
  </si>
  <si>
    <t>Section 5</t>
  </si>
  <si>
    <t>These numbers include the experimental section when it was LR, so don't look for trends because it'll be skewed!</t>
  </si>
  <si>
    <t>Test Date</t>
  </si>
  <si>
    <t>Sleep</t>
  </si>
  <si>
    <t>before test</t>
  </si>
  <si>
    <t>Morning Meal</t>
  </si>
  <si>
    <t>Pre-test meal</t>
  </si>
  <si>
    <t>Mid-test meal</t>
  </si>
  <si>
    <t>Warm-up</t>
  </si>
  <si>
    <t>Thoughts:</t>
  </si>
  <si>
    <t>Location</t>
  </si>
  <si>
    <t>Score</t>
  </si>
  <si>
    <t>PT-EXP</t>
  </si>
  <si>
    <t>Total Qs</t>
  </si>
  <si>
    <t>Right</t>
  </si>
  <si>
    <t>Wrong</t>
  </si>
  <si>
    <t>% Right</t>
  </si>
  <si>
    <t>LR Right</t>
  </si>
  <si>
    <t>LR Wrong</t>
  </si>
  <si>
    <t>RC Right</t>
  </si>
  <si>
    <t>RC Wrong</t>
  </si>
  <si>
    <t>LG Right</t>
  </si>
  <si>
    <t>LG Wrong</t>
  </si>
  <si>
    <t>Type</t>
  </si>
  <si>
    <t>%</t>
  </si>
  <si>
    <t>Must Be True</t>
  </si>
  <si>
    <t>Main Point</t>
  </si>
  <si>
    <t>Conditional Reasoning</t>
  </si>
  <si>
    <t>Weaken</t>
  </si>
  <si>
    <t>Cause and Effect</t>
  </si>
  <si>
    <t>Strengthen</t>
  </si>
  <si>
    <t>Justify Conclusion</t>
  </si>
  <si>
    <t>Assumption</t>
  </si>
  <si>
    <t>Resolve the Paradox</t>
  </si>
  <si>
    <t>Formal Logic</t>
  </si>
  <si>
    <t>Method of Reasoning</t>
  </si>
  <si>
    <t>Flaw in the Reasoning</t>
  </si>
  <si>
    <t>Parallel R</t>
  </si>
  <si>
    <t>#s &amp; %s</t>
  </si>
  <si>
    <t>Evaluate the Arg</t>
  </si>
  <si>
    <t>Cannot Be True</t>
  </si>
  <si>
    <t>Point at Issue</t>
  </si>
  <si>
    <t>Principle</t>
  </si>
  <si>
    <t>?</t>
  </si>
  <si>
    <t>bombed games</t>
  </si>
  <si>
    <t>college</t>
  </si>
  <si>
    <t>36-?</t>
  </si>
  <si>
    <t>LR</t>
  </si>
  <si>
    <t>LG</t>
  </si>
  <si>
    <t>RC</t>
  </si>
  <si>
    <t>banana, apple</t>
  </si>
  <si>
    <t>My Room</t>
  </si>
  <si>
    <t>18-7</t>
  </si>
  <si>
    <t>Shocked by my score</t>
  </si>
  <si>
    <t>Comp Room</t>
  </si>
  <si>
    <t>29-None</t>
  </si>
  <si>
    <t>Library</t>
  </si>
  <si>
    <t>24-ACE</t>
  </si>
  <si>
    <t>ACE</t>
  </si>
  <si>
    <t>oatmeal, apple</t>
  </si>
  <si>
    <t>1 pckg rice</t>
  </si>
  <si>
    <t>I've never felt more focused; however, I was frequently skipping answer choices after choosing one that I thought was right, which prevented fatigue</t>
  </si>
  <si>
    <t>A-20(1)</t>
  </si>
  <si>
    <t>chicken sandwich</t>
  </si>
  <si>
    <t>none</t>
  </si>
  <si>
    <t>tired by 3rd section; sleep and food is crucial to a good score</t>
  </si>
  <si>
    <t>Kaplan in city</t>
  </si>
  <si>
    <t>49-20(2)</t>
  </si>
  <si>
    <t>hey, hey!  My big goal for this PT was to perfect my pace by allocating time to questions based on how difficult they seemed.  It paid off!  I must say that I wasn't as warmed up as I should've been at the beginning, though, and I started to get fatigued by the 5th section.  I'll have to continue experimenting to see how to fix those problems.</t>
  </si>
  <si>
    <t>44-20(3)</t>
  </si>
  <si>
    <t>very thirsty the first 3 sections</t>
  </si>
  <si>
    <t>43-20(4)</t>
  </si>
  <si>
    <t>4pm</t>
  </si>
  <si>
    <t>didn't feel too tired; this feels like a repeat of the 166 (in terms of it being an evening test, not feeling awful, and then being surprised at how many I got wrong)</t>
  </si>
  <si>
    <t>32-21(2)</t>
  </si>
  <si>
    <t>4:35pm</t>
  </si>
  <si>
    <t>mixed veggies</t>
  </si>
  <si>
    <t>vegetables are the BEST pre/mid-test meal; they are very easy on your blood sugar levels but help you stay attentive</t>
  </si>
  <si>
    <t>31-21(3)</t>
  </si>
  <si>
    <t>7:00pm</t>
  </si>
  <si>
    <t>veggies, red bull</t>
  </si>
  <si>
    <t>veggies before, took ~1/2 a can of red-bull to test the effects of the caffeine</t>
  </si>
  <si>
    <t>30-21(4)</t>
  </si>
  <si>
    <t>10am</t>
  </si>
  <si>
    <t>oatmeal</t>
  </si>
  <si>
    <t>clifbar, veggies, red bull</t>
  </si>
  <si>
    <t>red bull was useful, pre-test veggies didn't give me enough energy, clif bar at break seemed useful</t>
  </si>
  <si>
    <t>city</t>
  </si>
  <si>
    <t>54-28(3)</t>
  </si>
  <si>
    <t>didn't use caffeine this time, but felt fine; got a little excited toward the end, and I think it cost me.  Tuna+apple was a great pre-test meal; veggies at break didn't give me enough energy.</t>
  </si>
  <si>
    <t>40-28(4)</t>
  </si>
  <si>
    <t>4:30pm</t>
  </si>
  <si>
    <t>Chicken, Rice, Fruit</t>
  </si>
  <si>
    <t>Chicken sandwich, water</t>
  </si>
  <si>
    <t>felt tired going into it; spending the day at the HS was tiring</t>
  </si>
  <si>
    <t>10-7(1)</t>
  </si>
  <si>
    <t>7pm</t>
  </si>
  <si>
    <t>tried to get as many calories and as much water in my system as possible before I started the test</t>
  </si>
  <si>
    <t>11-7(2)</t>
  </si>
  <si>
    <t>tried to get as many calories and as much water in my system as possible before I started the test; I'm going to stop noting this b/c I'm just going to do it from now on.</t>
  </si>
  <si>
    <t>12-7(3)</t>
  </si>
  <si>
    <t>4:45pm</t>
  </si>
  <si>
    <t>With in-person partner.  8 LR mistakes, and only LR mistakes.  Loaded up on calories and water before/during.  Felt good.  in-person partner was distracting, but it was good practice for the real test.</t>
  </si>
  <si>
    <t>52-33(3)</t>
  </si>
  <si>
    <t>2pm</t>
  </si>
  <si>
    <t>Chicken, rice, kashi, pasta the night before</t>
  </si>
  <si>
    <t>Yay!</t>
  </si>
  <si>
    <t>13-7(4)</t>
  </si>
  <si>
    <t>Rice, pasta</t>
  </si>
  <si>
    <t>Broccoli, a little Muenster cheese, water, 2 builders bars ~2 hours before</t>
  </si>
  <si>
    <t>8 LGs?</t>
  </si>
  <si>
    <t>14-9(1)</t>
  </si>
  <si>
    <t>4 LGs</t>
  </si>
  <si>
    <t>15-9(2)</t>
  </si>
  <si>
    <t>pasta</t>
  </si>
  <si>
    <t>tuna, apple</t>
  </si>
  <si>
    <t>2 LGs</t>
  </si>
  <si>
    <t>I'd seen this material before.</t>
  </si>
  <si>
    <t>16-9(3)</t>
  </si>
  <si>
    <t>rice, tuna, apple</t>
  </si>
  <si>
    <t>I'd seen a couple of the LR questions; the test was noticeably more challenging than earlier PTs (7-18)</t>
  </si>
  <si>
    <t>41-34(1)</t>
  </si>
  <si>
    <t>rice, pasta, apple</t>
  </si>
  <si>
    <t>1 LG, was reading all day</t>
  </si>
  <si>
    <t>[Pre:] Feel a little tired going into it [Post:] felt better about this test than the previous one (found it easier).</t>
  </si>
  <si>
    <t>42-35(2)</t>
  </si>
  <si>
    <t>rice, pretzels, apple, banana</t>
  </si>
  <si>
    <t>ditto</t>
  </si>
  <si>
    <t>[Post:] Feel pretty good about it; found it much easier than PT54, maybe b/c my form is better and I had fewer distractions</t>
  </si>
  <si>
    <t>58-37(3)</t>
  </si>
  <si>
    <t>Bombed it.</t>
  </si>
  <si>
    <t>45-2(LG)</t>
  </si>
  <si>
    <t>4 LGs?</t>
  </si>
  <si>
    <t>Still had trouble with first 3 sections; I haven't been reading in the past week or so, and I think it's seriously weakened my ability to work quickly.</t>
  </si>
  <si>
    <t>47-2(RC)</t>
  </si>
  <si>
    <t>48-8(1)</t>
  </si>
  <si>
    <t>50-8(2)</t>
  </si>
  <si>
    <t xml:space="preserve">with Ash </t>
  </si>
  <si>
    <t>51-8(3)</t>
  </si>
  <si>
    <t>3 LGs</t>
  </si>
  <si>
    <t>53-8(4)</t>
  </si>
  <si>
    <t>57-B(1)</t>
  </si>
  <si>
    <t>oatmeal + vanilla-protein in water; it worked very very well, rivalling the tuna/apple combo</t>
  </si>
  <si>
    <t>46-B(2)</t>
  </si>
  <si>
    <t>rice, protein, cheese</t>
  </si>
  <si>
    <t>Reviewed yesterday's PTs, did 2 LGs</t>
  </si>
  <si>
    <t>55-B(3)</t>
  </si>
  <si>
    <t>59-B(4)</t>
  </si>
  <si>
    <t>56-C(1)</t>
  </si>
  <si>
    <t>51.5-C(2)</t>
  </si>
  <si>
    <t>39-C(3)</t>
  </si>
  <si>
    <t>Date Taken</t>
  </si>
  <si>
    <t>Originally Admin.</t>
  </si>
  <si>
    <t>LR Total</t>
  </si>
  <si>
    <t>LG Total</t>
  </si>
  <si>
    <t>Reading Comp.</t>
  </si>
  <si>
    <t>RC Total</t>
  </si>
  <si>
    <t>Raw Correct</t>
  </si>
  <si>
    <t>Raw Total</t>
  </si>
  <si>
    <t>Scaled Score</t>
  </si>
  <si>
    <t>Percentile</t>
  </si>
  <si>
    <t>Preptest #</t>
  </si>
  <si>
    <t>Experimental #</t>
  </si>
  <si>
    <t>Partially taken</t>
  </si>
  <si>
    <t>The 10 Preptests Before My Real LSAT</t>
  </si>
  <si>
    <t>The 5 Preptests Before My Real LSAT</t>
  </si>
  <si>
    <t>Green 4</t>
  </si>
  <si>
    <t>Not available</t>
  </si>
  <si>
    <t>Could+don't have</t>
  </si>
  <si>
    <t>Have+not taken</t>
  </si>
  <si>
    <t>Taken once</t>
  </si>
  <si>
    <t>Taken twice</t>
  </si>
  <si>
    <r>
      <t>......</t>
    </r>
    <r>
      <rPr>
        <b/>
        <sz val="10"/>
        <rFont val="Verdana"/>
        <family val="2"/>
      </rPr>
      <t>Last 10 Preptests</t>
    </r>
  </si>
  <si>
    <t>Total</t>
  </si>
  <si>
    <t>Avg per PT</t>
  </si>
  <si>
    <t>Real Deal</t>
  </si>
  <si>
    <t>Key:</t>
  </si>
  <si>
    <t>Red 8</t>
  </si>
  <si>
    <t>Light red</t>
  </si>
  <si>
    <t>Yellow</t>
  </si>
  <si>
    <t>Green</t>
  </si>
  <si>
    <t>Blue</t>
  </si>
  <si>
    <t>Averages</t>
  </si>
  <si>
    <t>LR Correct</t>
  </si>
  <si>
    <t>Tests Left</t>
  </si>
  <si>
    <t>14 - 174</t>
  </si>
  <si>
    <t>26-?/</t>
  </si>
  <si>
    <t>37-?/</t>
  </si>
  <si>
    <t>50 - 177</t>
  </si>
  <si>
    <t>% LR</t>
  </si>
  <si>
    <t>Percentile Averages</t>
  </si>
  <si>
    <t>Performance Avg, 5 PTs</t>
  </si>
  <si>
    <t>15 - 174</t>
  </si>
  <si>
    <t>27-?/</t>
  </si>
  <si>
    <t>38-?/</t>
  </si>
  <si>
    <t>51 - 178</t>
  </si>
  <si>
    <t>% LG</t>
  </si>
  <si>
    <t>16 - 178</t>
  </si>
  <si>
    <t>B</t>
  </si>
  <si>
    <t>51.5 - 174</t>
  </si>
  <si>
    <t>% RC</t>
  </si>
  <si>
    <t>You clearly should be working on RC more.</t>
  </si>
  <si>
    <t>LG Correct</t>
  </si>
  <si>
    <t>28-?/</t>
  </si>
  <si>
    <t>40 - 172</t>
  </si>
  <si>
    <t>52 - 172</t>
  </si>
  <si>
    <t>% Raw</t>
  </si>
  <si>
    <t>18 - 172</t>
  </si>
  <si>
    <t>29-?/180</t>
  </si>
  <si>
    <t>41 - 178</t>
  </si>
  <si>
    <t>53 - 178</t>
  </si>
  <si>
    <t>Scaled</t>
  </si>
  <si>
    <t>A - 174</t>
  </si>
  <si>
    <t>30-177/180</t>
  </si>
  <si>
    <t>42 - 176</t>
  </si>
  <si>
    <t>54 - 171</t>
  </si>
  <si>
    <t>RC Correct</t>
  </si>
  <si>
    <t>19-?/</t>
  </si>
  <si>
    <t>C</t>
  </si>
  <si>
    <t>43 - 176</t>
  </si>
  <si>
    <t>55 - 179</t>
  </si>
  <si>
    <t>20-?/</t>
  </si>
  <si>
    <t>31-174/180</t>
  </si>
  <si>
    <t>44 - 177</t>
  </si>
  <si>
    <t>56 - 180</t>
  </si>
  <si>
    <t>21-?/</t>
  </si>
  <si>
    <t>32-171/</t>
  </si>
  <si>
    <t>45 - 170</t>
  </si>
  <si>
    <t>57 - 176</t>
  </si>
  <si>
    <t>10 - 176</t>
  </si>
  <si>
    <t>22-?/</t>
  </si>
  <si>
    <t>33-?/</t>
  </si>
  <si>
    <t>46 - 178</t>
  </si>
  <si>
    <t>58 - 178</t>
  </si>
  <si>
    <t>11 - 176</t>
  </si>
  <si>
    <t>23-?/</t>
  </si>
  <si>
    <t>34-?/</t>
  </si>
  <si>
    <t>47 - 171</t>
  </si>
  <si>
    <t>59 - 179</t>
  </si>
  <si>
    <t>12 - 179</t>
  </si>
  <si>
    <t>24-175/</t>
  </si>
  <si>
    <t>35-?/</t>
  </si>
  <si>
    <t>48 - 178</t>
  </si>
  <si>
    <t>Notes:</t>
  </si>
  <si>
    <t>13 - 180</t>
  </si>
  <si>
    <t>25-?/</t>
  </si>
  <si>
    <t>36-161/</t>
  </si>
  <si>
    <t>49 - 169</t>
  </si>
  <si>
    <t>LG Review</t>
  </si>
  <si>
    <t>what is this? -Pablo</t>
  </si>
  <si>
    <t>30 - 177</t>
  </si>
  <si>
    <t>31 - 174</t>
  </si>
  <si>
    <t>32 - 171</t>
  </si>
  <si>
    <t>24 - 175</t>
  </si>
  <si>
    <t>36 - 161</t>
  </si>
  <si>
    <t xml:space="preserve"> - I've grayed out areas of the sheet that are still using dutchstriker's numbers. Anything with a white background is updated.</t>
  </si>
  <si>
    <t>To update the graph:</t>
  </si>
  <si>
    <t>1. Double-click on it.</t>
  </si>
  <si>
    <t>2. Go to Format--&gt;Data Ranges</t>
  </si>
  <si>
    <t>3. Change the two Y values for the two data ranges.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</si>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</sst>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-MMM;@"/>
    <numFmt numFmtId="166" formatCode="0.0"/>
    <numFmt numFmtId="167" formatCode="D\-MMM"/>
    <numFmt numFmtId="168" formatCode="H:MM"/>
    <numFmt numFmtId="169" formatCode="HH:MM"/>
    <numFmt numFmtId="170" formatCode="MMM\-YY"/>
    <numFmt numFmtId="171" formatCode="@"/>
    <numFmt numFmtId="172" formatCode="0.00%"/>
    <numFmt numFmtId="173" formatCode="0.0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strike/>
      <sz val="10"/>
      <name val="Verdana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6" fontId="0" fillId="0" borderId="0" xfId="0" applyNumberFormat="1" applyFill="1" applyAlignment="1">
      <alignment/>
    </xf>
    <xf numFmtId="171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Alignment="1">
      <alignment horizontal="left"/>
    </xf>
    <xf numFmtId="171" fontId="6" fillId="3" borderId="0" xfId="0" applyNumberFormat="1" applyFont="1" applyFill="1" applyAlignment="1">
      <alignment horizontal="center"/>
    </xf>
    <xf numFmtId="171" fontId="6" fillId="6" borderId="0" xfId="0" applyNumberFormat="1" applyFont="1" applyFill="1" applyAlignment="1">
      <alignment horizontal="center"/>
    </xf>
    <xf numFmtId="171" fontId="6" fillId="7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1" fontId="0" fillId="6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1" fontId="6" fillId="5" borderId="0" xfId="0" applyNumberFormat="1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71" fontId="0" fillId="3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64" fontId="7" fillId="0" borderId="0" xfId="0" applyFont="1" applyAlignment="1">
      <alignment/>
    </xf>
    <xf numFmtId="164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1" fontId="0" fillId="7" borderId="0" xfId="0" applyNumberFormat="1" applyFont="1" applyFill="1" applyAlignment="1">
      <alignment horizontal="center"/>
    </xf>
    <xf numFmtId="171" fontId="0" fillId="2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5" borderId="0" xfId="0" applyNumberFormat="1" applyFont="1" applyFill="1" applyAlignment="1">
      <alignment horizontal="center"/>
    </xf>
    <xf numFmtId="164" fontId="0" fillId="8" borderId="0" xfId="0" applyNumberFormat="1" applyFill="1" applyAlignment="1">
      <alignment/>
    </xf>
    <xf numFmtId="164" fontId="0" fillId="5" borderId="0" xfId="0" applyFill="1" applyAlignment="1">
      <alignment horizontal="center"/>
    </xf>
    <xf numFmtId="164" fontId="0" fillId="8" borderId="0" xfId="0" applyFill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LSAT Improvement (By PT)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Data'!$A$4:$A$43</c:f>
              <c:numCache/>
            </c:numRef>
          </c:xVal>
          <c:yVal>
            <c:numRef>
              <c:f>'The Data'!$L$4:$L$43</c:f>
              <c:numCache/>
            </c:numRef>
          </c:yVal>
          <c:smooth val="0"/>
        </c:ser>
        <c:axId val="41269248"/>
        <c:axId val="35878913"/>
      </c:scatterChart>
      <c:valAx>
        <c:axId val="41269248"/>
        <c:scaling>
          <c:orientation val="minMax"/>
          <c:max val="38"/>
          <c:min val="1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913"/>
        <c:crossesAt val="0"/>
        <c:crossBetween val="midCat"/>
        <c:dispUnits/>
        <c:majorUnit val="1"/>
      </c:val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'The Data'!$B$6:$B$43</c:f>
              <c:strCache/>
            </c:strRef>
          </c:xVal>
          <c:yVal>
            <c:numRef>
              <c:f>'The Data'!$L$6:$L$43</c:f>
              <c:numCache/>
            </c:numRef>
          </c:yVal>
          <c:smooth val="0"/>
        </c:ser>
        <c:axId val="54474762"/>
        <c:axId val="20510811"/>
      </c:scatterChart>
      <c:valAx>
        <c:axId val="54474762"/>
        <c:scaling>
          <c:orientation val="minMax"/>
          <c:max val="40340"/>
          <c:min val="40233"/>
        </c:scaling>
        <c:axPos val="b"/>
        <c:delete val="0"/>
        <c:numFmt formatCode="D\-MMM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At val="0"/>
        <c:crossBetween val="midCat"/>
        <c:dispUnits/>
        <c:majorUnit val="10"/>
      </c:valAx>
      <c:valAx>
        <c:axId val="20510811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123825</xdr:rowOff>
    </xdr:from>
    <xdr:to>
      <xdr:col>17</xdr:col>
      <xdr:colOff>209550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71475" y="123825"/>
        <a:ext cx="10201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19050</xdr:rowOff>
    </xdr:from>
    <xdr:to>
      <xdr:col>17</xdr:col>
      <xdr:colOff>276225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95275" y="342900"/>
        <a:ext cx="10344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workbookViewId="0" topLeftCell="A1">
      <selection activeCell="G43" sqref="G43"/>
    </sheetView>
  </sheetViews>
  <sheetFormatPr defaultColWidth="9.140625" defaultRowHeight="12.75"/>
  <cols>
    <col min="2" max="2" width="10.00390625" style="0" customWidth="1"/>
    <col min="3" max="3" width="8.28125" style="0" customWidth="1"/>
    <col min="4" max="4" width="6.8515625" style="0" customWidth="1"/>
    <col min="5" max="5" width="11.00390625" style="0" customWidth="1"/>
    <col min="6" max="6" width="16.28125" style="0" customWidth="1"/>
    <col min="7" max="7" width="12.00390625" style="0" customWidth="1"/>
    <col min="8" max="8" width="12.7109375" style="0" customWidth="1"/>
    <col min="9" max="9" width="7.28125" style="0" customWidth="1"/>
    <col min="11" max="11" width="10.8515625" style="0" customWidth="1"/>
    <col min="12" max="12" width="7.421875" style="0" customWidth="1"/>
    <col min="13" max="13" width="6.8515625" style="0" customWidth="1"/>
    <col min="15" max="15" width="9.57421875" style="0" customWidth="1"/>
    <col min="16" max="16" width="7.28125" style="0" customWidth="1"/>
    <col min="17" max="17" width="4.7109375" style="0" customWidth="1"/>
    <col min="18" max="18" width="8.7109375" style="0" customWidth="1"/>
    <col min="19" max="19" width="9.7109375" style="0" customWidth="1"/>
    <col min="20" max="20" width="7.57421875" style="0" customWidth="1"/>
    <col min="21" max="21" width="11.7109375" style="0" customWidth="1"/>
    <col min="22" max="22" width="5.00390625" style="0" customWidth="1"/>
    <col min="23" max="23" width="4.00390625" style="0" customWidth="1"/>
    <col min="24" max="24" width="5.00390625" style="0" customWidth="1"/>
    <col min="25" max="25" width="5.140625" style="0" customWidth="1"/>
    <col min="26" max="26" width="3.7109375" style="0" customWidth="1"/>
    <col min="27" max="27" width="4.421875" style="0" customWidth="1"/>
    <col min="28" max="28" width="5.00390625" style="0" customWidth="1"/>
    <col min="29" max="29" width="4.421875" style="0" customWidth="1"/>
    <col min="30" max="30" width="4.28125" style="0" customWidth="1"/>
    <col min="31" max="31" width="5.00390625" style="0" customWidth="1"/>
    <col min="32" max="32" width="4.140625" style="0" customWidth="1"/>
    <col min="33" max="33" width="4.8515625" style="0" customWidth="1"/>
    <col min="34" max="34" width="5.00390625" style="0" customWidth="1"/>
    <col min="35" max="35" width="4.28125" style="0" customWidth="1"/>
    <col min="38" max="38" width="5.28125" style="0" customWidth="1"/>
    <col min="39" max="39" width="4.8515625" style="0" customWidth="1"/>
    <col min="40" max="40" width="5.8515625" style="0" customWidth="1"/>
    <col min="41" max="41" width="7.8515625" style="0" customWidth="1"/>
    <col min="42" max="42" width="7.00390625" style="0" customWidth="1"/>
    <col min="43" max="43" width="6.140625" style="0" customWidth="1"/>
    <col min="44" max="44" width="5.7109375" style="0" customWidth="1"/>
    <col min="45" max="45" width="6.421875" style="0" customWidth="1"/>
    <col min="46" max="46" width="7.00390625" style="0" customWidth="1"/>
    <col min="47" max="47" width="6.140625" style="0" customWidth="1"/>
    <col min="48" max="48" width="7.28125" style="0" customWidth="1"/>
    <col min="49" max="49" width="4.8515625" style="0" customWidth="1"/>
    <col min="50" max="50" width="6.8515625" style="0" customWidth="1"/>
    <col min="51" max="51" width="8.00390625" style="0" customWidth="1"/>
    <col min="52" max="52" width="7.7109375" style="0" customWidth="1"/>
    <col min="53" max="53" width="6.57421875" style="0" customWidth="1"/>
    <col min="55" max="55" width="7.7109375" style="0" customWidth="1"/>
  </cols>
  <sheetData>
    <row r="1" spans="3:49" ht="12.75">
      <c r="C1" t="s">
        <v>0</v>
      </c>
      <c r="D1" t="s">
        <v>1</v>
      </c>
      <c r="E1" t="s">
        <v>2</v>
      </c>
      <c r="L1" s="1">
        <f>MEDIAN(L10:L16)</f>
        <v>174</v>
      </c>
      <c r="P1" t="s">
        <v>3</v>
      </c>
      <c r="U1" t="s">
        <v>4</v>
      </c>
      <c r="Y1" t="s">
        <v>5</v>
      </c>
      <c r="AC1" t="s">
        <v>6</v>
      </c>
      <c r="AG1" s="2" t="s">
        <v>7</v>
      </c>
      <c r="AH1" s="2"/>
      <c r="AI1" s="2"/>
      <c r="AJ1" s="2" t="s">
        <v>8</v>
      </c>
      <c r="AK1" s="2"/>
      <c r="AL1" s="2"/>
      <c r="AM1" s="2" t="s">
        <v>9</v>
      </c>
      <c r="AN1" s="2"/>
      <c r="AO1" s="2"/>
      <c r="AP1" s="2" t="s">
        <v>10</v>
      </c>
      <c r="AQ1" s="2"/>
      <c r="AR1" s="2"/>
      <c r="AS1" s="2" t="s">
        <v>11</v>
      </c>
      <c r="AT1" s="2"/>
      <c r="AW1" t="s">
        <v>12</v>
      </c>
    </row>
    <row r="2" spans="2:66" ht="12.75">
      <c r="B2" s="2" t="s">
        <v>13</v>
      </c>
      <c r="C2" t="s">
        <v>0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N2" s="2" t="s">
        <v>23</v>
      </c>
      <c r="O2" s="2"/>
      <c r="P2" s="2" t="s">
        <v>24</v>
      </c>
      <c r="Q2" s="2" t="s">
        <v>25</v>
      </c>
      <c r="R2" s="2" t="s">
        <v>26</v>
      </c>
      <c r="S2" s="2" t="s">
        <v>27</v>
      </c>
      <c r="T2" s="2"/>
      <c r="U2" s="2" t="s">
        <v>28</v>
      </c>
      <c r="V2" s="2" t="s">
        <v>29</v>
      </c>
      <c r="W2" s="2" t="s">
        <v>27</v>
      </c>
      <c r="X2" s="2"/>
      <c r="Y2" s="2" t="s">
        <v>30</v>
      </c>
      <c r="Z2" s="2" t="s">
        <v>31</v>
      </c>
      <c r="AA2" s="2" t="s">
        <v>27</v>
      </c>
      <c r="AB2" s="2"/>
      <c r="AC2" s="2" t="s">
        <v>32</v>
      </c>
      <c r="AD2" s="2" t="s">
        <v>33</v>
      </c>
      <c r="AE2" s="2" t="s">
        <v>27</v>
      </c>
      <c r="AG2" s="2" t="s">
        <v>34</v>
      </c>
      <c r="AH2" s="2" t="s">
        <v>35</v>
      </c>
      <c r="AI2" s="2"/>
      <c r="AJ2" s="2" t="s">
        <v>34</v>
      </c>
      <c r="AK2" s="2" t="s">
        <v>35</v>
      </c>
      <c r="AL2" s="2"/>
      <c r="AM2" s="2" t="s">
        <v>34</v>
      </c>
      <c r="AN2" s="2" t="s">
        <v>35</v>
      </c>
      <c r="AO2" s="2"/>
      <c r="AP2" s="2" t="s">
        <v>34</v>
      </c>
      <c r="AQ2" s="2" t="s">
        <v>35</v>
      </c>
      <c r="AR2" s="2"/>
      <c r="AS2" s="2" t="s">
        <v>34</v>
      </c>
      <c r="AT2" s="2" t="s">
        <v>35</v>
      </c>
      <c r="AW2" t="s">
        <v>36</v>
      </c>
      <c r="AX2" t="s">
        <v>37</v>
      </c>
      <c r="AY2" t="s">
        <v>38</v>
      </c>
      <c r="AZ2" t="s">
        <v>39</v>
      </c>
      <c r="BA2" t="s">
        <v>40</v>
      </c>
      <c r="BB2" t="s">
        <v>41</v>
      </c>
      <c r="BC2" t="s">
        <v>42</v>
      </c>
      <c r="BD2" t="s">
        <v>43</v>
      </c>
      <c r="BE2" t="s">
        <v>44</v>
      </c>
      <c r="BF2" t="s">
        <v>45</v>
      </c>
      <c r="BG2" t="s">
        <v>46</v>
      </c>
      <c r="BH2" t="s">
        <v>47</v>
      </c>
      <c r="BI2" t="s">
        <v>48</v>
      </c>
      <c r="BJ2" t="s">
        <v>49</v>
      </c>
      <c r="BK2" t="s">
        <v>50</v>
      </c>
      <c r="BL2" t="s">
        <v>51</v>
      </c>
      <c r="BM2" t="s">
        <v>52</v>
      </c>
      <c r="BN2" t="s">
        <v>53</v>
      </c>
    </row>
    <row r="3" ht="12.75">
      <c r="C3" t="s">
        <v>0</v>
      </c>
    </row>
    <row r="4" spans="1:66" ht="12.75">
      <c r="A4">
        <v>1</v>
      </c>
      <c r="B4" s="3">
        <v>39873</v>
      </c>
      <c r="D4" s="4" t="s">
        <v>54</v>
      </c>
      <c r="E4" t="s">
        <v>54</v>
      </c>
      <c r="F4" t="s">
        <v>54</v>
      </c>
      <c r="G4" t="s">
        <v>54</v>
      </c>
      <c r="H4" t="s">
        <v>54</v>
      </c>
      <c r="J4" t="s">
        <v>55</v>
      </c>
      <c r="K4" t="s">
        <v>56</v>
      </c>
      <c r="L4">
        <v>161</v>
      </c>
      <c r="N4" t="s">
        <v>57</v>
      </c>
      <c r="P4">
        <v>101</v>
      </c>
      <c r="Q4">
        <v>77</v>
      </c>
      <c r="R4" s="1">
        <f>(P4-Q4)</f>
        <v>24</v>
      </c>
      <c r="S4" s="1">
        <f>ROUND((Q4/P4)*100,0)</f>
        <v>76</v>
      </c>
      <c r="U4">
        <v>46</v>
      </c>
      <c r="V4">
        <v>6</v>
      </c>
      <c r="W4" s="1">
        <f>ROUND((U4/(U4+V4))*100,0)</f>
        <v>88</v>
      </c>
      <c r="Y4">
        <v>22</v>
      </c>
      <c r="Z4">
        <v>4</v>
      </c>
      <c r="AA4" s="1">
        <f>ROUND((Y4/(Y4+Z4))*100,0)</f>
        <v>85</v>
      </c>
      <c r="AC4">
        <v>9</v>
      </c>
      <c r="AD4">
        <v>14</v>
      </c>
      <c r="AE4" s="1">
        <f>ROUND((AC4/(AC4+AD4))*100,0)</f>
        <v>39</v>
      </c>
      <c r="AG4" s="2" t="s">
        <v>58</v>
      </c>
      <c r="AH4" s="2">
        <f>ROUND((26/30)*100,0)</f>
        <v>87</v>
      </c>
      <c r="AI4" s="2"/>
      <c r="AJ4" s="2" t="s">
        <v>59</v>
      </c>
      <c r="AK4" s="2">
        <f>ROUND((10/24)*100,0)</f>
        <v>42</v>
      </c>
      <c r="AL4" s="2"/>
      <c r="AM4" s="2" t="s">
        <v>60</v>
      </c>
      <c r="AN4" s="2">
        <f>ROUND((22/26)*100,0)</f>
        <v>85</v>
      </c>
      <c r="AO4" s="2"/>
      <c r="AP4" s="2" t="s">
        <v>58</v>
      </c>
      <c r="AQ4" s="2">
        <f>ROUND((24/26)*100,0)</f>
        <v>92</v>
      </c>
      <c r="AR4" s="2"/>
      <c r="AS4" s="2" t="s">
        <v>59</v>
      </c>
      <c r="AT4" s="2">
        <f>ROUND((9/23)*100,0)</f>
        <v>39</v>
      </c>
      <c r="AW4">
        <v>1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1</v>
      </c>
      <c r="BE4">
        <v>1</v>
      </c>
      <c r="BF4">
        <v>0</v>
      </c>
      <c r="BG4">
        <v>0</v>
      </c>
      <c r="BH4">
        <v>1</v>
      </c>
      <c r="BI4">
        <v>0</v>
      </c>
      <c r="BJ4">
        <v>0</v>
      </c>
      <c r="BK4">
        <v>1</v>
      </c>
      <c r="BL4">
        <v>0</v>
      </c>
      <c r="BM4">
        <v>0</v>
      </c>
      <c r="BN4">
        <v>0</v>
      </c>
    </row>
    <row r="5" spans="1:66" ht="12.75">
      <c r="A5">
        <v>2</v>
      </c>
      <c r="B5" s="3">
        <v>40033</v>
      </c>
      <c r="D5" s="4" t="s">
        <v>54</v>
      </c>
      <c r="E5" t="s">
        <v>54</v>
      </c>
      <c r="F5" t="s">
        <v>54</v>
      </c>
      <c r="G5" t="s">
        <v>54</v>
      </c>
      <c r="H5" t="s">
        <v>61</v>
      </c>
      <c r="K5" t="s">
        <v>62</v>
      </c>
      <c r="L5">
        <v>172</v>
      </c>
      <c r="N5" t="s">
        <v>63</v>
      </c>
      <c r="P5">
        <v>101</v>
      </c>
      <c r="Q5">
        <v>90</v>
      </c>
      <c r="R5" s="1">
        <f>(P5-Q5)</f>
        <v>11</v>
      </c>
      <c r="S5" s="1">
        <f>ROUND((Q5/P5)*100,0)</f>
        <v>89</v>
      </c>
      <c r="U5">
        <v>46</v>
      </c>
      <c r="V5">
        <v>3</v>
      </c>
      <c r="W5" s="1">
        <f>ROUND((U5/(U5+V5))*100,0)</f>
        <v>94</v>
      </c>
      <c r="Y5">
        <v>27</v>
      </c>
      <c r="Z5">
        <v>1</v>
      </c>
      <c r="AA5" s="1">
        <f>ROUND((Y5/(Y5+Z5))*100,0)</f>
        <v>96</v>
      </c>
      <c r="AC5">
        <v>17</v>
      </c>
      <c r="AD5">
        <v>7</v>
      </c>
      <c r="AE5" s="1">
        <f>ROUND((AC5/(AC5+AD5))*100,0)</f>
        <v>71</v>
      </c>
      <c r="AG5" s="2" t="s">
        <v>59</v>
      </c>
      <c r="AH5" s="2">
        <v>89</v>
      </c>
      <c r="AI5" s="5"/>
      <c r="AJ5" s="2" t="s">
        <v>58</v>
      </c>
      <c r="AK5" s="2">
        <f>ROUND((23/24)*100,0)</f>
        <v>96</v>
      </c>
      <c r="AL5" s="5"/>
      <c r="AM5" s="2" t="s">
        <v>60</v>
      </c>
      <c r="AN5" s="2">
        <f>ROUND((27/28)*100,0)</f>
        <v>96</v>
      </c>
      <c r="AO5" s="5"/>
      <c r="AP5" s="2" t="s">
        <v>58</v>
      </c>
      <c r="AQ5" s="2">
        <f>ROUND((23/25)*100,0)</f>
        <v>92</v>
      </c>
      <c r="AS5" s="2" t="s">
        <v>58</v>
      </c>
      <c r="AT5" s="2">
        <f>ROUND((22/25)*100,0)</f>
        <v>88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3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</row>
    <row r="6" spans="1:41" ht="12.75">
      <c r="A6">
        <v>3</v>
      </c>
      <c r="B6" s="3">
        <v>40147</v>
      </c>
      <c r="D6" s="4" t="s">
        <v>54</v>
      </c>
      <c r="E6" t="s">
        <v>54</v>
      </c>
      <c r="F6" t="s">
        <v>54</v>
      </c>
      <c r="G6" t="s">
        <v>54</v>
      </c>
      <c r="H6" t="s">
        <v>54</v>
      </c>
      <c r="J6" t="s">
        <v>64</v>
      </c>
      <c r="K6" t="s">
        <v>65</v>
      </c>
      <c r="L6">
        <v>166</v>
      </c>
      <c r="N6" t="s">
        <v>66</v>
      </c>
      <c r="P6">
        <v>101</v>
      </c>
      <c r="Q6">
        <v>83</v>
      </c>
      <c r="R6">
        <v>18</v>
      </c>
      <c r="S6" s="1">
        <f>ROUND((Q6/P6)*100,0)</f>
        <v>82</v>
      </c>
      <c r="AG6" s="5"/>
      <c r="AH6" s="5"/>
      <c r="AI6" s="5"/>
      <c r="AJ6" s="5"/>
      <c r="AK6" s="5"/>
      <c r="AL6" s="5"/>
      <c r="AM6" s="5"/>
      <c r="AN6" s="5"/>
      <c r="AO6" s="5"/>
    </row>
    <row r="7" spans="1:46" ht="12.75">
      <c r="A7">
        <v>4</v>
      </c>
      <c r="B7" s="3">
        <v>40159</v>
      </c>
      <c r="D7" s="4" t="s">
        <v>54</v>
      </c>
      <c r="E7" t="s">
        <v>54</v>
      </c>
      <c r="F7" t="s">
        <v>54</v>
      </c>
      <c r="G7" t="s">
        <v>54</v>
      </c>
      <c r="H7" t="s">
        <v>54</v>
      </c>
      <c r="K7" t="s">
        <v>67</v>
      </c>
      <c r="L7">
        <v>175</v>
      </c>
      <c r="N7" t="s">
        <v>68</v>
      </c>
      <c r="P7">
        <v>101</v>
      </c>
      <c r="Q7" s="1">
        <f>SUM(27+24+22+20)</f>
        <v>93</v>
      </c>
      <c r="R7">
        <v>8</v>
      </c>
      <c r="S7" s="1">
        <f>ROUND((Q7/P7)*100,0)</f>
        <v>92</v>
      </c>
      <c r="U7">
        <v>46</v>
      </c>
      <c r="V7">
        <v>5</v>
      </c>
      <c r="W7" s="1">
        <f>ROUND((U7/(U7+V7))*100,0)</f>
        <v>90</v>
      </c>
      <c r="Y7">
        <v>27</v>
      </c>
      <c r="Z7">
        <v>0</v>
      </c>
      <c r="AA7" s="1">
        <f>ROUND((Y7/(Y7+Z7))*100,0)</f>
        <v>100</v>
      </c>
      <c r="AC7">
        <v>20</v>
      </c>
      <c r="AD7">
        <v>3</v>
      </c>
      <c r="AE7" s="1">
        <f>ROUND((AC7/(AC7+AD7))*100,0)</f>
        <v>87</v>
      </c>
      <c r="AG7" s="2" t="s">
        <v>60</v>
      </c>
      <c r="AH7" s="5">
        <v>100</v>
      </c>
      <c r="AI7" s="5"/>
      <c r="AJ7" s="2" t="s">
        <v>58</v>
      </c>
      <c r="AK7" s="2">
        <f>ROUND((24/25)*100,0)</f>
        <v>96</v>
      </c>
      <c r="AL7" s="5"/>
      <c r="AM7" s="2" t="s">
        <v>58</v>
      </c>
      <c r="AN7" s="2">
        <f>ROUND((22/26)*100,0)</f>
        <v>85</v>
      </c>
      <c r="AO7" s="5"/>
      <c r="AP7" s="2" t="s">
        <v>69</v>
      </c>
      <c r="AQ7" s="2" t="e">
        <f>ROUND((0/0)*100,0)</f>
        <v>#DIV/0!</v>
      </c>
      <c r="AS7" s="2" t="s">
        <v>59</v>
      </c>
      <c r="AT7" s="2">
        <f>ROUND((20/23)*100,0)</f>
        <v>87</v>
      </c>
    </row>
    <row r="8" spans="1:41" ht="12.75">
      <c r="A8">
        <v>5</v>
      </c>
      <c r="B8" s="3">
        <v>40173</v>
      </c>
      <c r="D8" s="4">
        <f>8.5</f>
        <v>8.5</v>
      </c>
      <c r="E8">
        <v>4</v>
      </c>
      <c r="F8" t="s">
        <v>70</v>
      </c>
      <c r="G8" t="s">
        <v>71</v>
      </c>
      <c r="H8" t="s">
        <v>71</v>
      </c>
      <c r="J8" t="s">
        <v>72</v>
      </c>
      <c r="K8" t="s">
        <v>67</v>
      </c>
      <c r="L8">
        <v>174</v>
      </c>
      <c r="N8" t="s">
        <v>73</v>
      </c>
      <c r="AG8" s="5"/>
      <c r="AH8" s="5"/>
      <c r="AI8" s="5"/>
      <c r="AJ8" s="5"/>
      <c r="AK8" s="5"/>
      <c r="AL8" s="5"/>
      <c r="AM8" s="5"/>
      <c r="AN8" s="5"/>
      <c r="AO8" s="5"/>
    </row>
    <row r="9" spans="1:14" ht="12.75">
      <c r="A9">
        <v>6</v>
      </c>
      <c r="B9" s="3">
        <v>40181</v>
      </c>
      <c r="D9" s="4">
        <v>2.5</v>
      </c>
      <c r="E9">
        <v>2</v>
      </c>
      <c r="F9" t="s">
        <v>74</v>
      </c>
      <c r="G9" t="s">
        <v>75</v>
      </c>
      <c r="H9" t="s">
        <v>75</v>
      </c>
      <c r="J9" t="s">
        <v>76</v>
      </c>
      <c r="K9" t="s">
        <v>77</v>
      </c>
      <c r="L9">
        <v>169</v>
      </c>
      <c r="N9" t="s">
        <v>78</v>
      </c>
    </row>
    <row r="10" spans="1:14" ht="12.75">
      <c r="A10">
        <v>7</v>
      </c>
      <c r="B10" s="3">
        <v>40188</v>
      </c>
      <c r="D10" s="4">
        <v>8</v>
      </c>
      <c r="E10">
        <v>4</v>
      </c>
      <c r="J10" t="s">
        <v>79</v>
      </c>
      <c r="K10" t="s">
        <v>67</v>
      </c>
      <c r="L10">
        <v>177</v>
      </c>
      <c r="N10" t="s">
        <v>80</v>
      </c>
    </row>
    <row r="11" spans="1:14" ht="12.75">
      <c r="A11">
        <v>8</v>
      </c>
      <c r="B11" s="3">
        <v>40195</v>
      </c>
      <c r="D11" s="4">
        <v>9</v>
      </c>
      <c r="J11" t="s">
        <v>81</v>
      </c>
      <c r="K11" t="s">
        <v>62</v>
      </c>
      <c r="L11">
        <v>176</v>
      </c>
      <c r="N11" t="s">
        <v>82</v>
      </c>
    </row>
    <row r="12" spans="1:14" ht="12.75">
      <c r="A12">
        <v>9</v>
      </c>
      <c r="B12" s="3">
        <v>40203</v>
      </c>
      <c r="C12" t="s">
        <v>83</v>
      </c>
      <c r="E12">
        <v>10</v>
      </c>
      <c r="J12" t="s">
        <v>84</v>
      </c>
      <c r="K12" t="s">
        <v>62</v>
      </c>
      <c r="L12">
        <v>171</v>
      </c>
      <c r="N12" t="s">
        <v>85</v>
      </c>
    </row>
    <row r="13" spans="1:14" ht="12.75">
      <c r="A13">
        <v>10</v>
      </c>
      <c r="B13" s="3">
        <v>40206</v>
      </c>
      <c r="C13" t="s">
        <v>86</v>
      </c>
      <c r="D13" s="4">
        <v>7</v>
      </c>
      <c r="E13">
        <v>10.5</v>
      </c>
      <c r="H13" t="s">
        <v>87</v>
      </c>
      <c r="J13" t="s">
        <v>88</v>
      </c>
      <c r="K13" t="s">
        <v>62</v>
      </c>
      <c r="L13">
        <v>174</v>
      </c>
      <c r="N13" t="s">
        <v>89</v>
      </c>
    </row>
    <row r="14" spans="1:14" ht="12.75">
      <c r="A14">
        <v>11</v>
      </c>
      <c r="B14" s="3">
        <v>40210</v>
      </c>
      <c r="C14" t="s">
        <v>90</v>
      </c>
      <c r="D14" s="4">
        <v>5.5</v>
      </c>
      <c r="G14" t="s">
        <v>91</v>
      </c>
      <c r="J14" t="s">
        <v>92</v>
      </c>
      <c r="K14" t="s">
        <v>62</v>
      </c>
      <c r="L14">
        <v>177</v>
      </c>
      <c r="N14" t="s">
        <v>93</v>
      </c>
    </row>
    <row r="15" spans="1:14" ht="12.75">
      <c r="A15">
        <v>12</v>
      </c>
      <c r="B15" s="3">
        <v>40215</v>
      </c>
      <c r="C15" t="s">
        <v>94</v>
      </c>
      <c r="D15" s="4">
        <v>5</v>
      </c>
      <c r="F15" t="s">
        <v>95</v>
      </c>
      <c r="G15" t="s">
        <v>91</v>
      </c>
      <c r="H15" t="s">
        <v>96</v>
      </c>
      <c r="J15" t="s">
        <v>97</v>
      </c>
      <c r="K15" t="s">
        <v>98</v>
      </c>
      <c r="L15">
        <v>171</v>
      </c>
      <c r="N15" t="s">
        <v>99</v>
      </c>
    </row>
    <row r="16" spans="1:14" ht="12.75">
      <c r="A16">
        <v>13</v>
      </c>
      <c r="B16" s="3">
        <v>40222</v>
      </c>
      <c r="C16" t="s">
        <v>83</v>
      </c>
      <c r="J16" t="s">
        <v>100</v>
      </c>
      <c r="K16" t="s">
        <v>62</v>
      </c>
      <c r="L16">
        <v>172</v>
      </c>
      <c r="N16" t="s">
        <v>101</v>
      </c>
    </row>
    <row r="17" spans="1:14" ht="12.75">
      <c r="A17">
        <v>14</v>
      </c>
      <c r="B17" s="3">
        <v>40228</v>
      </c>
      <c r="C17" t="s">
        <v>102</v>
      </c>
      <c r="D17">
        <v>6</v>
      </c>
      <c r="E17">
        <v>9.5</v>
      </c>
      <c r="F17" t="s">
        <v>103</v>
      </c>
      <c r="G17" t="s">
        <v>104</v>
      </c>
      <c r="J17" t="s">
        <v>105</v>
      </c>
      <c r="K17" t="s">
        <v>62</v>
      </c>
      <c r="L17">
        <v>176</v>
      </c>
      <c r="N17" t="s">
        <v>106</v>
      </c>
    </row>
    <row r="18" spans="1:14" ht="12.75">
      <c r="A18">
        <v>15</v>
      </c>
      <c r="B18" s="6">
        <v>40233</v>
      </c>
      <c r="C18" t="s">
        <v>107</v>
      </c>
      <c r="D18" s="4">
        <v>5</v>
      </c>
      <c r="E18">
        <v>12</v>
      </c>
      <c r="J18" t="s">
        <v>108</v>
      </c>
      <c r="K18" t="s">
        <v>62</v>
      </c>
      <c r="L18">
        <v>176</v>
      </c>
      <c r="N18" t="s">
        <v>109</v>
      </c>
    </row>
    <row r="19" spans="1:14" ht="12.75">
      <c r="A19">
        <v>16</v>
      </c>
      <c r="B19" s="6">
        <v>40234</v>
      </c>
      <c r="C19" t="s">
        <v>107</v>
      </c>
      <c r="D19" s="4">
        <v>5</v>
      </c>
      <c r="E19">
        <v>12</v>
      </c>
      <c r="J19" t="s">
        <v>110</v>
      </c>
      <c r="K19" t="s">
        <v>62</v>
      </c>
      <c r="L19">
        <v>179</v>
      </c>
      <c r="N19" t="s">
        <v>111</v>
      </c>
    </row>
    <row r="20" spans="1:14" ht="12.75">
      <c r="A20">
        <v>17</v>
      </c>
      <c r="B20" s="6">
        <v>40237</v>
      </c>
      <c r="C20" t="s">
        <v>112</v>
      </c>
      <c r="D20" s="4">
        <v>8</v>
      </c>
      <c r="E20">
        <v>8</v>
      </c>
      <c r="J20" t="s">
        <v>113</v>
      </c>
      <c r="K20" t="s">
        <v>65</v>
      </c>
      <c r="L20">
        <v>172</v>
      </c>
      <c r="N20" t="s">
        <v>114</v>
      </c>
    </row>
    <row r="21" spans="1:14" ht="12.75">
      <c r="A21">
        <v>18</v>
      </c>
      <c r="B21" s="6">
        <v>40243</v>
      </c>
      <c r="C21" t="s">
        <v>115</v>
      </c>
      <c r="G21" t="s">
        <v>116</v>
      </c>
      <c r="J21" t="s">
        <v>117</v>
      </c>
      <c r="K21" t="s">
        <v>67</v>
      </c>
      <c r="L21">
        <v>180</v>
      </c>
      <c r="N21" t="s">
        <v>118</v>
      </c>
    </row>
    <row r="22" spans="1:14" ht="12.75">
      <c r="A22">
        <v>19</v>
      </c>
      <c r="B22" s="6">
        <v>40259</v>
      </c>
      <c r="C22" s="7">
        <v>0.8923611111111112</v>
      </c>
      <c r="D22" s="4">
        <v>8</v>
      </c>
      <c r="E22">
        <v>11</v>
      </c>
      <c r="F22" t="s">
        <v>119</v>
      </c>
      <c r="G22" t="s">
        <v>120</v>
      </c>
      <c r="I22" t="s">
        <v>121</v>
      </c>
      <c r="K22" t="s">
        <v>65</v>
      </c>
      <c r="L22">
        <v>174</v>
      </c>
      <c r="N22" t="s">
        <v>122</v>
      </c>
    </row>
    <row r="23" spans="1:14" ht="12.75">
      <c r="A23">
        <v>20</v>
      </c>
      <c r="B23" s="6">
        <v>40260</v>
      </c>
      <c r="C23" s="7">
        <v>0.6458333333333334</v>
      </c>
      <c r="D23" s="4">
        <v>8.5</v>
      </c>
      <c r="F23" t="s">
        <v>95</v>
      </c>
      <c r="I23" t="s">
        <v>123</v>
      </c>
      <c r="K23" t="s">
        <v>65</v>
      </c>
      <c r="L23">
        <v>174</v>
      </c>
      <c r="N23" t="s">
        <v>124</v>
      </c>
    </row>
    <row r="24" spans="1:14" ht="12.75">
      <c r="A24">
        <v>21</v>
      </c>
      <c r="B24" s="6">
        <v>40261</v>
      </c>
      <c r="C24" s="7">
        <v>0.6805555555555555</v>
      </c>
      <c r="D24" s="4">
        <v>6</v>
      </c>
      <c r="F24" t="s">
        <v>95</v>
      </c>
      <c r="G24" t="s">
        <v>125</v>
      </c>
      <c r="H24" t="s">
        <v>126</v>
      </c>
      <c r="I24" t="s">
        <v>127</v>
      </c>
      <c r="J24" t="s">
        <v>128</v>
      </c>
      <c r="K24" t="s">
        <v>65</v>
      </c>
      <c r="L24">
        <v>178</v>
      </c>
      <c r="N24" t="s">
        <v>129</v>
      </c>
    </row>
    <row r="25" spans="1:14" ht="12.75">
      <c r="A25">
        <v>22</v>
      </c>
      <c r="B25" s="6">
        <v>40262</v>
      </c>
      <c r="C25" s="7">
        <v>0.7395833333333334</v>
      </c>
      <c r="D25" s="4">
        <v>6.5</v>
      </c>
      <c r="F25" t="s">
        <v>95</v>
      </c>
      <c r="G25" t="s">
        <v>130</v>
      </c>
      <c r="I25" t="s">
        <v>127</v>
      </c>
      <c r="J25" t="s">
        <v>131</v>
      </c>
      <c r="K25" t="s">
        <v>65</v>
      </c>
      <c r="L25">
        <v>178</v>
      </c>
      <c r="N25" t="s">
        <v>132</v>
      </c>
    </row>
    <row r="26" spans="1:26" ht="12.75">
      <c r="A26">
        <v>23</v>
      </c>
      <c r="B26" s="6">
        <v>40263</v>
      </c>
      <c r="C26" s="7">
        <v>0.6944444444444445</v>
      </c>
      <c r="D26" s="4">
        <v>5</v>
      </c>
      <c r="F26" t="s">
        <v>95</v>
      </c>
      <c r="G26" t="s">
        <v>133</v>
      </c>
      <c r="I26" t="s">
        <v>134</v>
      </c>
      <c r="J26" t="s">
        <v>135</v>
      </c>
      <c r="K26" t="s">
        <v>65</v>
      </c>
      <c r="L26">
        <v>176</v>
      </c>
      <c r="N26" t="s">
        <v>136</v>
      </c>
      <c r="Z26" s="2"/>
    </row>
    <row r="27" spans="1:14" ht="12.75">
      <c r="A27">
        <v>24</v>
      </c>
      <c r="B27" s="6">
        <v>40264</v>
      </c>
      <c r="C27" s="7">
        <v>0.576388888888889</v>
      </c>
      <c r="D27" s="4">
        <v>7</v>
      </c>
      <c r="E27">
        <v>4</v>
      </c>
      <c r="F27" t="s">
        <v>137</v>
      </c>
      <c r="G27" t="s">
        <v>138</v>
      </c>
      <c r="I27" t="s">
        <v>123</v>
      </c>
      <c r="J27" t="s">
        <v>139</v>
      </c>
      <c r="K27" t="s">
        <v>65</v>
      </c>
      <c r="L27">
        <v>178</v>
      </c>
      <c r="N27" t="s">
        <v>140</v>
      </c>
    </row>
    <row r="28" spans="1:14" ht="12.75">
      <c r="A28">
        <v>25</v>
      </c>
      <c r="B28" s="6">
        <v>40275</v>
      </c>
      <c r="C28" s="7"/>
      <c r="I28" t="s">
        <v>127</v>
      </c>
      <c r="J28" t="s">
        <v>141</v>
      </c>
      <c r="K28" t="s">
        <v>65</v>
      </c>
      <c r="L28">
        <v>170</v>
      </c>
      <c r="N28" t="s">
        <v>142</v>
      </c>
    </row>
    <row r="29" spans="1:14" ht="12.75">
      <c r="A29">
        <v>26</v>
      </c>
      <c r="B29" s="6">
        <v>40277</v>
      </c>
      <c r="C29" s="7">
        <v>0.8159722222222222</v>
      </c>
      <c r="I29" t="s">
        <v>143</v>
      </c>
      <c r="J29" t="s">
        <v>144</v>
      </c>
      <c r="K29" t="s">
        <v>65</v>
      </c>
      <c r="L29">
        <v>171</v>
      </c>
      <c r="N29" t="s">
        <v>145</v>
      </c>
    </row>
    <row r="30" spans="1:14" ht="12.75">
      <c r="A30">
        <v>27</v>
      </c>
      <c r="B30" s="6">
        <v>40284</v>
      </c>
      <c r="C30" s="8">
        <v>0.5833333333333334</v>
      </c>
      <c r="I30" t="s">
        <v>123</v>
      </c>
      <c r="K30" t="s">
        <v>65</v>
      </c>
      <c r="L30">
        <v>178</v>
      </c>
      <c r="N30" t="s">
        <v>146</v>
      </c>
    </row>
    <row r="31" spans="1:14" ht="12.75">
      <c r="A31">
        <v>28</v>
      </c>
      <c r="B31" s="6">
        <v>40290</v>
      </c>
      <c r="C31" s="8"/>
      <c r="I31" t="s">
        <v>123</v>
      </c>
      <c r="K31" t="s">
        <v>65</v>
      </c>
      <c r="L31">
        <v>177</v>
      </c>
      <c r="N31" t="s">
        <v>147</v>
      </c>
    </row>
    <row r="32" spans="1:14" ht="12.75">
      <c r="A32">
        <v>29</v>
      </c>
      <c r="B32" s="6">
        <v>40293</v>
      </c>
      <c r="C32" s="8"/>
      <c r="I32" t="s">
        <v>123</v>
      </c>
      <c r="J32" t="s">
        <v>148</v>
      </c>
      <c r="K32" t="s">
        <v>65</v>
      </c>
      <c r="L32">
        <v>178</v>
      </c>
      <c r="N32" t="s">
        <v>149</v>
      </c>
    </row>
    <row r="33" spans="1:14" ht="12.75">
      <c r="A33">
        <v>30</v>
      </c>
      <c r="B33" s="6">
        <v>40294</v>
      </c>
      <c r="C33" s="8"/>
      <c r="I33" t="s">
        <v>150</v>
      </c>
      <c r="K33" t="s">
        <v>77</v>
      </c>
      <c r="L33">
        <v>178</v>
      </c>
      <c r="N33" t="s">
        <v>151</v>
      </c>
    </row>
    <row r="34" spans="1:14" ht="12.75">
      <c r="A34">
        <v>31</v>
      </c>
      <c r="B34" s="6">
        <v>40302</v>
      </c>
      <c r="C34" s="8">
        <v>0.7604166666666666</v>
      </c>
      <c r="K34" t="s">
        <v>77</v>
      </c>
      <c r="L34">
        <v>176</v>
      </c>
      <c r="N34" t="s">
        <v>152</v>
      </c>
    </row>
    <row r="35" spans="1:14" ht="12.75">
      <c r="A35">
        <v>32</v>
      </c>
      <c r="B35" s="6">
        <v>40310</v>
      </c>
      <c r="C35" s="8"/>
      <c r="G35" t="s">
        <v>153</v>
      </c>
      <c r="H35" t="s">
        <v>138</v>
      </c>
      <c r="I35" t="s">
        <v>123</v>
      </c>
      <c r="K35" t="s">
        <v>65</v>
      </c>
      <c r="L35">
        <v>178</v>
      </c>
      <c r="N35" t="s">
        <v>154</v>
      </c>
    </row>
    <row r="36" spans="1:14" ht="12.75">
      <c r="A36">
        <v>33</v>
      </c>
      <c r="B36" s="6">
        <v>40317</v>
      </c>
      <c r="C36" s="8">
        <v>0.5743055555555555</v>
      </c>
      <c r="G36" t="s">
        <v>155</v>
      </c>
      <c r="I36" t="s">
        <v>156</v>
      </c>
      <c r="K36" t="s">
        <v>65</v>
      </c>
      <c r="L36">
        <v>179</v>
      </c>
      <c r="N36" t="s">
        <v>157</v>
      </c>
    </row>
    <row r="37" spans="1:14" ht="12.75">
      <c r="A37">
        <v>34</v>
      </c>
      <c r="B37" s="6">
        <v>40321</v>
      </c>
      <c r="C37" s="8">
        <v>0.6902777777777778</v>
      </c>
      <c r="K37" t="s">
        <v>65</v>
      </c>
      <c r="L37">
        <v>179</v>
      </c>
      <c r="N37" t="s">
        <v>158</v>
      </c>
    </row>
    <row r="38" spans="1:14" ht="12.75">
      <c r="A38">
        <v>35</v>
      </c>
      <c r="B38" s="6">
        <v>40325</v>
      </c>
      <c r="C38" s="8">
        <v>0.7194444444444444</v>
      </c>
      <c r="K38" t="s">
        <v>65</v>
      </c>
      <c r="L38">
        <v>180</v>
      </c>
      <c r="N38" t="s">
        <v>159</v>
      </c>
    </row>
    <row r="39" spans="1:14" ht="12.75">
      <c r="A39">
        <v>36</v>
      </c>
      <c r="B39" s="6">
        <v>40331</v>
      </c>
      <c r="C39" s="8"/>
      <c r="K39" t="s">
        <v>65</v>
      </c>
      <c r="L39">
        <v>174</v>
      </c>
      <c r="N39" t="s">
        <v>160</v>
      </c>
    </row>
    <row r="40" spans="1:14" ht="12.75">
      <c r="A40">
        <v>37</v>
      </c>
      <c r="B40" s="6">
        <v>40335</v>
      </c>
      <c r="C40" s="8">
        <v>0.5833333333333334</v>
      </c>
      <c r="K40" t="s">
        <v>62</v>
      </c>
      <c r="L40">
        <v>175</v>
      </c>
      <c r="N40" t="s">
        <v>161</v>
      </c>
    </row>
    <row r="41" spans="1:14" ht="12.75">
      <c r="A41" s="9">
        <v>38</v>
      </c>
      <c r="B41" s="10">
        <v>40336</v>
      </c>
      <c r="C41" s="8">
        <v>0.5625</v>
      </c>
      <c r="K41" t="s">
        <v>98</v>
      </c>
      <c r="N41">
        <v>60</v>
      </c>
    </row>
    <row r="42" ht="12.75">
      <c r="B42" s="6"/>
    </row>
    <row r="43" ht="12.75">
      <c r="B4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AK16" sqref="AK16"/>
    </sheetView>
  </sheetViews>
  <sheetFormatPr defaultColWidth="13.7109375" defaultRowHeight="12.75"/>
  <cols>
    <col min="1" max="1" width="17.7109375" style="0" customWidth="1"/>
    <col min="2" max="36" width="12.7109375" style="0" customWidth="1"/>
    <col min="37" max="37" width="18.00390625" style="0" customWidth="1"/>
    <col min="38" max="16384" width="12.7109375" style="0" customWidth="1"/>
  </cols>
  <sheetData>
    <row r="1" spans="1:40" ht="12.75">
      <c r="A1" s="11" t="s">
        <v>162</v>
      </c>
      <c r="B1" s="3">
        <v>39873</v>
      </c>
      <c r="C1" s="3">
        <v>40033</v>
      </c>
      <c r="D1" s="3">
        <v>40147</v>
      </c>
      <c r="E1" s="3">
        <v>40159</v>
      </c>
      <c r="F1" s="3">
        <v>40173</v>
      </c>
      <c r="G1" s="3">
        <v>40181</v>
      </c>
      <c r="H1" s="3">
        <v>40188</v>
      </c>
      <c r="I1" s="3">
        <v>40195</v>
      </c>
      <c r="J1" s="3">
        <v>40203</v>
      </c>
      <c r="K1" s="3">
        <v>40206</v>
      </c>
      <c r="L1" s="3">
        <v>40210</v>
      </c>
      <c r="M1" s="3">
        <v>40215</v>
      </c>
      <c r="N1" s="3">
        <v>40222</v>
      </c>
      <c r="O1" s="3">
        <v>40228</v>
      </c>
      <c r="P1" s="6">
        <v>40233</v>
      </c>
      <c r="Q1" s="6">
        <v>40234</v>
      </c>
      <c r="R1" s="6">
        <v>40237</v>
      </c>
      <c r="S1" s="6">
        <v>40243</v>
      </c>
      <c r="T1" s="6">
        <v>40259</v>
      </c>
      <c r="U1" s="6">
        <v>40260</v>
      </c>
      <c r="V1" s="6">
        <v>40261</v>
      </c>
      <c r="W1" s="6">
        <v>40262</v>
      </c>
      <c r="X1" s="6">
        <v>40263</v>
      </c>
      <c r="Y1" s="6">
        <v>40264</v>
      </c>
      <c r="Z1" s="6">
        <v>40275</v>
      </c>
      <c r="AA1" s="6">
        <v>40277</v>
      </c>
      <c r="AB1" s="6">
        <v>40284</v>
      </c>
      <c r="AC1" s="6">
        <v>40290</v>
      </c>
      <c r="AD1" s="6">
        <v>40293</v>
      </c>
      <c r="AE1" s="6">
        <v>40294</v>
      </c>
      <c r="AF1" s="6">
        <v>40302</v>
      </c>
      <c r="AG1" s="6">
        <v>40310</v>
      </c>
      <c r="AH1" s="6">
        <v>40317</v>
      </c>
      <c r="AI1" s="6">
        <v>40321</v>
      </c>
      <c r="AJ1" s="6">
        <v>40325</v>
      </c>
      <c r="AK1" s="6">
        <v>40331</v>
      </c>
      <c r="AL1" s="6">
        <v>40335</v>
      </c>
      <c r="AM1" s="12">
        <v>40336</v>
      </c>
      <c r="AN1" s="11" t="s">
        <v>162</v>
      </c>
    </row>
    <row r="2" spans="1:40" ht="12.75">
      <c r="A2" s="11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H2" s="14"/>
      <c r="AI2" s="14"/>
      <c r="AJ2" s="14">
        <v>39783</v>
      </c>
      <c r="AM2" s="15"/>
      <c r="AN2" s="11" t="s">
        <v>163</v>
      </c>
    </row>
    <row r="3" spans="1:40" ht="12.75">
      <c r="A3" s="11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>
        <v>47</v>
      </c>
      <c r="W3" s="16">
        <v>49</v>
      </c>
      <c r="X3" s="16">
        <v>50</v>
      </c>
      <c r="Y3" s="16">
        <v>49</v>
      </c>
      <c r="Z3" s="16">
        <v>44</v>
      </c>
      <c r="AA3" s="16">
        <v>47</v>
      </c>
      <c r="AB3" s="16">
        <v>51</v>
      </c>
      <c r="AC3" s="16">
        <v>49</v>
      </c>
      <c r="AD3" s="16">
        <v>49</v>
      </c>
      <c r="AE3" s="16">
        <v>48</v>
      </c>
      <c r="AF3" s="17">
        <v>49</v>
      </c>
      <c r="AG3" s="17">
        <v>51</v>
      </c>
      <c r="AH3" s="17">
        <v>49</v>
      </c>
      <c r="AI3" s="17">
        <v>50</v>
      </c>
      <c r="AJ3" s="17">
        <v>48</v>
      </c>
      <c r="AM3" s="18">
        <v>49</v>
      </c>
      <c r="AN3" s="11" t="s">
        <v>4</v>
      </c>
    </row>
    <row r="4" spans="1:40" ht="12.75">
      <c r="A4" s="11" t="s">
        <v>164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v>50</v>
      </c>
      <c r="W4" s="15">
        <v>51</v>
      </c>
      <c r="X4" s="15">
        <v>52</v>
      </c>
      <c r="Y4" s="15">
        <v>51</v>
      </c>
      <c r="Z4" s="15">
        <v>50</v>
      </c>
      <c r="AA4" s="15">
        <v>52</v>
      </c>
      <c r="AB4" s="15">
        <v>52</v>
      </c>
      <c r="AC4" s="15">
        <v>50</v>
      </c>
      <c r="AD4" s="15">
        <v>50</v>
      </c>
      <c r="AE4" s="15">
        <v>50</v>
      </c>
      <c r="AF4">
        <v>51</v>
      </c>
      <c r="AG4">
        <v>51</v>
      </c>
      <c r="AH4">
        <v>50</v>
      </c>
      <c r="AI4">
        <v>51</v>
      </c>
      <c r="AJ4">
        <v>50</v>
      </c>
      <c r="AM4" s="19">
        <v>51</v>
      </c>
      <c r="AN4" s="11" t="s">
        <v>164</v>
      </c>
    </row>
    <row r="5" spans="1:40" ht="12.75">
      <c r="A5" s="11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24</v>
      </c>
      <c r="W5" s="16">
        <v>22</v>
      </c>
      <c r="X5" s="16">
        <v>21</v>
      </c>
      <c r="Y5" s="16">
        <v>23</v>
      </c>
      <c r="Z5" s="16">
        <v>22</v>
      </c>
      <c r="AA5" s="16">
        <v>21</v>
      </c>
      <c r="AB5" s="16">
        <v>22</v>
      </c>
      <c r="AC5" s="16">
        <v>20</v>
      </c>
      <c r="AD5" s="16">
        <v>22</v>
      </c>
      <c r="AE5" s="16">
        <v>23</v>
      </c>
      <c r="AF5" s="17">
        <v>23</v>
      </c>
      <c r="AG5" s="17">
        <v>21</v>
      </c>
      <c r="AH5" s="17">
        <v>23</v>
      </c>
      <c r="AI5" s="17">
        <v>22</v>
      </c>
      <c r="AJ5" s="17">
        <v>23</v>
      </c>
      <c r="AM5" s="18">
        <v>23</v>
      </c>
      <c r="AN5" s="11" t="s">
        <v>6</v>
      </c>
    </row>
    <row r="6" spans="1:40" ht="12.75">
      <c r="A6" s="11" t="s">
        <v>165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24</v>
      </c>
      <c r="W6" s="15">
        <v>24</v>
      </c>
      <c r="X6" s="15">
        <v>23</v>
      </c>
      <c r="Y6" s="15">
        <v>23</v>
      </c>
      <c r="Z6" s="15">
        <v>22</v>
      </c>
      <c r="AA6" s="15">
        <v>22</v>
      </c>
      <c r="AB6" s="15">
        <v>22</v>
      </c>
      <c r="AC6" s="15">
        <v>22</v>
      </c>
      <c r="AD6" s="15">
        <v>22</v>
      </c>
      <c r="AE6" s="15">
        <v>23</v>
      </c>
      <c r="AF6">
        <v>23</v>
      </c>
      <c r="AG6">
        <v>22</v>
      </c>
      <c r="AH6">
        <v>23</v>
      </c>
      <c r="AI6">
        <v>23</v>
      </c>
      <c r="AJ6">
        <v>23</v>
      </c>
      <c r="AM6" s="19">
        <v>23</v>
      </c>
      <c r="AN6" s="11" t="s">
        <v>165</v>
      </c>
    </row>
    <row r="7" spans="1:40" ht="12.75">
      <c r="A7" s="11" t="s">
        <v>166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25</v>
      </c>
      <c r="W7" s="16">
        <v>26</v>
      </c>
      <c r="X7" s="16">
        <v>25</v>
      </c>
      <c r="Y7" s="16">
        <v>26</v>
      </c>
      <c r="Z7" s="16">
        <v>22</v>
      </c>
      <c r="AA7" s="16">
        <v>23</v>
      </c>
      <c r="AB7" s="16">
        <v>26</v>
      </c>
      <c r="AC7" s="16">
        <v>26</v>
      </c>
      <c r="AD7" s="16">
        <v>25</v>
      </c>
      <c r="AE7" s="16">
        <v>25</v>
      </c>
      <c r="AF7" s="17">
        <v>24</v>
      </c>
      <c r="AG7" s="17">
        <v>24</v>
      </c>
      <c r="AH7" s="17">
        <v>26</v>
      </c>
      <c r="AI7" s="17">
        <v>25</v>
      </c>
      <c r="AJ7" s="17">
        <v>27</v>
      </c>
      <c r="AM7" s="18">
        <v>27</v>
      </c>
      <c r="AN7" s="11" t="s">
        <v>166</v>
      </c>
    </row>
    <row r="8" spans="1:40" ht="12.75">
      <c r="A8" s="11" t="s">
        <v>167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0"/>
      <c r="V8" s="15">
        <v>27</v>
      </c>
      <c r="W8" s="15">
        <v>26</v>
      </c>
      <c r="X8" s="15">
        <v>26</v>
      </c>
      <c r="Y8" s="15">
        <v>27</v>
      </c>
      <c r="Z8" s="15">
        <v>27</v>
      </c>
      <c r="AA8" s="15">
        <v>26</v>
      </c>
      <c r="AB8" s="15">
        <v>27</v>
      </c>
      <c r="AC8" s="15">
        <v>28</v>
      </c>
      <c r="AD8" s="15">
        <v>28</v>
      </c>
      <c r="AE8" s="15">
        <v>27</v>
      </c>
      <c r="AF8">
        <v>27</v>
      </c>
      <c r="AG8">
        <v>26</v>
      </c>
      <c r="AH8">
        <v>27</v>
      </c>
      <c r="AI8">
        <v>27</v>
      </c>
      <c r="AJ8">
        <v>27</v>
      </c>
      <c r="AM8" s="19">
        <v>27</v>
      </c>
      <c r="AN8" s="11" t="s">
        <v>167</v>
      </c>
    </row>
    <row r="9" spans="1:40" ht="12.75">
      <c r="A9" s="11" t="s">
        <v>168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91</v>
      </c>
      <c r="S9" s="16"/>
      <c r="T9" s="16"/>
      <c r="U9" s="16"/>
      <c r="V9" s="16">
        <v>96</v>
      </c>
      <c r="W9" s="16">
        <v>97</v>
      </c>
      <c r="X9" s="16">
        <v>96</v>
      </c>
      <c r="Y9" s="16">
        <v>98</v>
      </c>
      <c r="Z9" s="16">
        <v>87</v>
      </c>
      <c r="AA9" s="16">
        <v>91</v>
      </c>
      <c r="AB9" s="16">
        <v>99</v>
      </c>
      <c r="AC9" s="16">
        <v>96</v>
      </c>
      <c r="AD9" s="16">
        <v>96</v>
      </c>
      <c r="AE9" s="16">
        <v>96</v>
      </c>
      <c r="AF9" s="17">
        <v>96</v>
      </c>
      <c r="AG9" s="17">
        <v>96</v>
      </c>
      <c r="AH9" s="17">
        <v>98</v>
      </c>
      <c r="AI9" s="17">
        <v>97</v>
      </c>
      <c r="AJ9" s="17">
        <v>98</v>
      </c>
      <c r="AM9" s="18">
        <v>99</v>
      </c>
      <c r="AN9" s="11" t="s">
        <v>168</v>
      </c>
    </row>
    <row r="10" spans="1:40" ht="12.75">
      <c r="A10" s="11" t="s">
        <v>169</v>
      </c>
      <c r="B10" s="15"/>
      <c r="C10" s="15"/>
      <c r="D10" s="15"/>
      <c r="E10" s="15"/>
      <c r="F10" s="15"/>
      <c r="G10" s="15">
        <v>100</v>
      </c>
      <c r="H10" s="15">
        <v>100</v>
      </c>
      <c r="I10" s="15">
        <v>101</v>
      </c>
      <c r="J10" s="15"/>
      <c r="K10" s="15"/>
      <c r="L10" s="15"/>
      <c r="M10" s="15">
        <v>101</v>
      </c>
      <c r="N10" s="15">
        <v>101</v>
      </c>
      <c r="O10" s="15"/>
      <c r="P10" s="15"/>
      <c r="Q10" s="15"/>
      <c r="R10" s="15">
        <v>99</v>
      </c>
      <c r="S10" s="15"/>
      <c r="T10" s="15"/>
      <c r="U10" s="15"/>
      <c r="V10" s="15">
        <v>101</v>
      </c>
      <c r="W10" s="15">
        <v>101</v>
      </c>
      <c r="X10" s="15">
        <v>101</v>
      </c>
      <c r="Y10" s="15">
        <v>101</v>
      </c>
      <c r="Z10" s="15">
        <v>99</v>
      </c>
      <c r="AA10" s="15">
        <v>100</v>
      </c>
      <c r="AB10" s="15">
        <v>101</v>
      </c>
      <c r="AC10" s="15">
        <v>100</v>
      </c>
      <c r="AD10" s="15">
        <v>100</v>
      </c>
      <c r="AE10" s="15">
        <v>100</v>
      </c>
      <c r="AF10">
        <v>101</v>
      </c>
      <c r="AG10">
        <v>99</v>
      </c>
      <c r="AH10">
        <v>100</v>
      </c>
      <c r="AI10">
        <v>101</v>
      </c>
      <c r="AJ10">
        <v>100</v>
      </c>
      <c r="AM10" s="19">
        <v>101</v>
      </c>
      <c r="AN10" s="11" t="s">
        <v>169</v>
      </c>
    </row>
    <row r="11" spans="2:39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M11" s="19"/>
    </row>
    <row r="12" spans="1:40" ht="12.75">
      <c r="A12" s="11" t="s">
        <v>170</v>
      </c>
      <c r="B12">
        <v>161</v>
      </c>
      <c r="C12">
        <v>172</v>
      </c>
      <c r="D12">
        <v>166</v>
      </c>
      <c r="E12">
        <v>175</v>
      </c>
      <c r="F12">
        <v>174</v>
      </c>
      <c r="G12">
        <v>169</v>
      </c>
      <c r="H12">
        <v>177</v>
      </c>
      <c r="I12">
        <v>176</v>
      </c>
      <c r="J12">
        <v>171</v>
      </c>
      <c r="K12">
        <v>174</v>
      </c>
      <c r="L12">
        <v>177</v>
      </c>
      <c r="M12">
        <v>171</v>
      </c>
      <c r="N12">
        <v>172</v>
      </c>
      <c r="O12">
        <v>176</v>
      </c>
      <c r="P12">
        <v>176</v>
      </c>
      <c r="Q12">
        <v>179</v>
      </c>
      <c r="R12">
        <v>172</v>
      </c>
      <c r="S12">
        <v>180</v>
      </c>
      <c r="T12">
        <v>174</v>
      </c>
      <c r="U12">
        <v>174</v>
      </c>
      <c r="V12">
        <v>178</v>
      </c>
      <c r="W12">
        <v>178</v>
      </c>
      <c r="X12">
        <v>176</v>
      </c>
      <c r="Y12">
        <v>178</v>
      </c>
      <c r="Z12">
        <v>170</v>
      </c>
      <c r="AA12">
        <v>171</v>
      </c>
      <c r="AB12">
        <v>178</v>
      </c>
      <c r="AC12">
        <v>177</v>
      </c>
      <c r="AD12">
        <v>178</v>
      </c>
      <c r="AE12" s="15">
        <v>178</v>
      </c>
      <c r="AF12">
        <v>176</v>
      </c>
      <c r="AG12">
        <v>178</v>
      </c>
      <c r="AH12">
        <v>179</v>
      </c>
      <c r="AI12">
        <v>179</v>
      </c>
      <c r="AJ12">
        <v>180</v>
      </c>
      <c r="AK12">
        <v>174</v>
      </c>
      <c r="AL12">
        <v>175</v>
      </c>
      <c r="AM12" s="19">
        <v>180</v>
      </c>
      <c r="AN12" s="11" t="s">
        <v>170</v>
      </c>
    </row>
    <row r="13" spans="1:40" ht="12.75">
      <c r="A13" s="11" t="s">
        <v>171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1"/>
      <c r="W13" s="15"/>
      <c r="X13" s="15"/>
      <c r="Y13" s="15"/>
      <c r="Z13" s="15"/>
      <c r="AA13" s="15"/>
      <c r="AB13" s="15"/>
      <c r="AC13" s="15"/>
      <c r="AD13" s="15"/>
      <c r="AE13" s="15"/>
      <c r="AM13" s="19">
        <v>99.9</v>
      </c>
      <c r="AN13" s="11" t="s">
        <v>171</v>
      </c>
    </row>
    <row r="14" spans="2:39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M14" s="15"/>
    </row>
    <row r="15" spans="1:40" ht="12.75">
      <c r="A15" s="11" t="s">
        <v>172</v>
      </c>
      <c r="B15" s="22" t="s">
        <v>57</v>
      </c>
      <c r="C15" t="s">
        <v>63</v>
      </c>
      <c r="D15" t="s">
        <v>66</v>
      </c>
      <c r="E15" t="s">
        <v>68</v>
      </c>
      <c r="F15" t="s">
        <v>73</v>
      </c>
      <c r="G15" t="s">
        <v>78</v>
      </c>
      <c r="H15" t="s">
        <v>80</v>
      </c>
      <c r="I15" t="s">
        <v>82</v>
      </c>
      <c r="J15" t="s">
        <v>85</v>
      </c>
      <c r="K15" t="s">
        <v>89</v>
      </c>
      <c r="L15" t="s">
        <v>93</v>
      </c>
      <c r="M15" t="s">
        <v>99</v>
      </c>
      <c r="N15" t="s">
        <v>101</v>
      </c>
      <c r="O15" t="s">
        <v>106</v>
      </c>
      <c r="P15" t="s">
        <v>109</v>
      </c>
      <c r="Q15" t="s">
        <v>111</v>
      </c>
      <c r="R15" t="s">
        <v>114</v>
      </c>
      <c r="S15" t="s">
        <v>118</v>
      </c>
      <c r="T15" t="s">
        <v>122</v>
      </c>
      <c r="U15" t="s">
        <v>124</v>
      </c>
      <c r="V15" t="s">
        <v>129</v>
      </c>
      <c r="W15" t="s">
        <v>132</v>
      </c>
      <c r="X15" t="s">
        <v>136</v>
      </c>
      <c r="Y15" t="s">
        <v>140</v>
      </c>
      <c r="Z15" t="s">
        <v>142</v>
      </c>
      <c r="AA15" t="s">
        <v>145</v>
      </c>
      <c r="AB15" t="s">
        <v>146</v>
      </c>
      <c r="AC15" t="s">
        <v>147</v>
      </c>
      <c r="AD15" t="s">
        <v>149</v>
      </c>
      <c r="AE15" t="s">
        <v>151</v>
      </c>
      <c r="AF15" t="s">
        <v>152</v>
      </c>
      <c r="AG15" t="s">
        <v>154</v>
      </c>
      <c r="AH15" t="s">
        <v>157</v>
      </c>
      <c r="AI15" t="s">
        <v>158</v>
      </c>
      <c r="AJ15" t="s">
        <v>159</v>
      </c>
      <c r="AK15" t="s">
        <v>160</v>
      </c>
      <c r="AL15" t="s">
        <v>161</v>
      </c>
      <c r="AM15" s="15">
        <v>60</v>
      </c>
      <c r="AN15" s="11" t="s">
        <v>172</v>
      </c>
    </row>
    <row r="16" spans="1:40" ht="12.75">
      <c r="A16" s="23" t="s">
        <v>173</v>
      </c>
      <c r="AM16" s="15"/>
      <c r="AN16" s="23" t="s">
        <v>173</v>
      </c>
    </row>
    <row r="17" ht="12.75">
      <c r="AF17" s="15"/>
    </row>
    <row r="18" spans="4:32" ht="12.75">
      <c r="D18" s="24" t="s">
        <v>174</v>
      </c>
      <c r="Y18" s="2" t="s">
        <v>175</v>
      </c>
      <c r="AF18" s="2" t="s">
        <v>176</v>
      </c>
    </row>
    <row r="19" ht="12.75">
      <c r="D19" t="s">
        <v>177</v>
      </c>
    </row>
    <row r="20" spans="2:33" ht="12.75">
      <c r="B20" s="25" t="s">
        <v>178</v>
      </c>
      <c r="C20" s="26" t="s">
        <v>179</v>
      </c>
      <c r="D20" s="27" t="s">
        <v>180</v>
      </c>
      <c r="E20" s="28" t="s">
        <v>181</v>
      </c>
      <c r="F20" s="29" t="s">
        <v>182</v>
      </c>
      <c r="K20" t="s">
        <v>183</v>
      </c>
      <c r="X20" s="30" t="s">
        <v>184</v>
      </c>
      <c r="Y20" s="31" t="s">
        <v>185</v>
      </c>
      <c r="Z20" t="s">
        <v>186</v>
      </c>
      <c r="AE20" s="30" t="s">
        <v>184</v>
      </c>
      <c r="AF20" s="31" t="s">
        <v>185</v>
      </c>
      <c r="AG20" t="s">
        <v>186</v>
      </c>
    </row>
    <row r="21" spans="1:33" ht="12.75">
      <c r="A21" s="32" t="s">
        <v>187</v>
      </c>
      <c r="B21" t="s">
        <v>188</v>
      </c>
      <c r="C21" t="s">
        <v>189</v>
      </c>
      <c r="D21" t="s">
        <v>190</v>
      </c>
      <c r="E21" s="15" t="s">
        <v>191</v>
      </c>
      <c r="F21" s="33" t="s">
        <v>192</v>
      </c>
      <c r="I21" s="11" t="s">
        <v>193</v>
      </c>
      <c r="L21" s="11" t="s">
        <v>193</v>
      </c>
      <c r="W21" t="s">
        <v>194</v>
      </c>
      <c r="X21" s="1">
        <f>SUM(AA3:AJ3)</f>
        <v>491</v>
      </c>
      <c r="Y21" s="1">
        <f>X21/10</f>
        <v>49.1</v>
      </c>
      <c r="Z21" s="34">
        <v>49</v>
      </c>
      <c r="AD21" t="s">
        <v>194</v>
      </c>
      <c r="AE21" s="1">
        <f>SUM(AF3:AJ3)</f>
        <v>247</v>
      </c>
      <c r="AF21" s="1">
        <f>AE21/5</f>
        <v>49.4</v>
      </c>
      <c r="AG21" s="34">
        <v>49</v>
      </c>
    </row>
    <row r="22" spans="1:36" ht="12.75">
      <c r="A22" s="11" t="s">
        <v>195</v>
      </c>
      <c r="B22" s="35">
        <v>1</v>
      </c>
      <c r="C22" s="36" t="s">
        <v>196</v>
      </c>
      <c r="D22" s="37" t="s">
        <v>197</v>
      </c>
      <c r="E22" s="37" t="s">
        <v>198</v>
      </c>
      <c r="F22" s="36" t="s">
        <v>199</v>
      </c>
      <c r="H22" s="11" t="s">
        <v>200</v>
      </c>
      <c r="I22" s="38">
        <f>(I38/I39)</f>
        <v>0.9606299212598425</v>
      </c>
      <c r="K22" s="11" t="s">
        <v>200</v>
      </c>
      <c r="L22" s="38">
        <f>(I38/I39)</f>
        <v>0.9606299212598425</v>
      </c>
      <c r="W22" t="s">
        <v>164</v>
      </c>
      <c r="X22" s="1">
        <f>SUM(AA4:AJ4)</f>
        <v>507</v>
      </c>
      <c r="Y22" s="1">
        <f>X22/10</f>
        <v>50.7</v>
      </c>
      <c r="Z22" s="34">
        <v>51</v>
      </c>
      <c r="AA22" s="11" t="s">
        <v>201</v>
      </c>
      <c r="AC22" s="2" t="s">
        <v>186</v>
      </c>
      <c r="AD22" t="s">
        <v>164</v>
      </c>
      <c r="AE22" s="1">
        <f>SUM(AF4:AJ4)</f>
        <v>253</v>
      </c>
      <c r="AF22" s="1">
        <f>AE22/5</f>
        <v>50.6</v>
      </c>
      <c r="AG22" s="34">
        <v>51</v>
      </c>
      <c r="AH22" s="11" t="s">
        <v>202</v>
      </c>
      <c r="AJ22" s="2" t="s">
        <v>186</v>
      </c>
    </row>
    <row r="23" spans="2:36" ht="12.75">
      <c r="B23" s="36">
        <v>2</v>
      </c>
      <c r="C23" s="39" t="s">
        <v>203</v>
      </c>
      <c r="D23" s="37" t="s">
        <v>204</v>
      </c>
      <c r="E23" s="36" t="s">
        <v>205</v>
      </c>
      <c r="F23" s="39" t="s">
        <v>206</v>
      </c>
      <c r="H23" s="11" t="s">
        <v>207</v>
      </c>
      <c r="I23" s="38">
        <f>(I41/I42)</f>
        <v>0.9735294117647059</v>
      </c>
      <c r="K23" s="11" t="s">
        <v>207</v>
      </c>
      <c r="L23" s="38">
        <f>(I41/I42)</f>
        <v>0.9735294117647059</v>
      </c>
      <c r="Z23" s="34"/>
      <c r="AA23" s="11" t="s">
        <v>200</v>
      </c>
      <c r="AB23" s="40">
        <f>X21/X22</f>
        <v>0.9684418145956607</v>
      </c>
      <c r="AC23" s="41">
        <f>AM3/AM4</f>
        <v>0.9607843137254902</v>
      </c>
      <c r="AG23" s="34"/>
      <c r="AH23" s="11" t="s">
        <v>200</v>
      </c>
      <c r="AI23" s="40">
        <f>AE21/AE22</f>
        <v>0.9762845849802372</v>
      </c>
      <c r="AJ23" s="41">
        <f>AM3/AM4</f>
        <v>0.9607843137254902</v>
      </c>
    </row>
    <row r="24" spans="2:36" ht="12.75">
      <c r="B24" s="35">
        <v>3</v>
      </c>
      <c r="C24" s="36" t="s">
        <v>208</v>
      </c>
      <c r="D24" s="39" t="s">
        <v>209</v>
      </c>
      <c r="E24" s="42">
        <v>39</v>
      </c>
      <c r="F24" s="43" t="s">
        <v>210</v>
      </c>
      <c r="H24" s="11" t="s">
        <v>211</v>
      </c>
      <c r="I24" s="38">
        <f>(I44/I45)</f>
        <v>0.9354838709677419</v>
      </c>
      <c r="K24" s="11" t="s">
        <v>211</v>
      </c>
      <c r="L24" s="38">
        <f>(I44/I45)</f>
        <v>0.9354838709677419</v>
      </c>
      <c r="M24" t="s">
        <v>212</v>
      </c>
      <c r="W24" t="s">
        <v>213</v>
      </c>
      <c r="X24" s="1">
        <f>SUM(AA5:AJ5)</f>
        <v>220</v>
      </c>
      <c r="Y24" s="1">
        <f>X24/10</f>
        <v>22</v>
      </c>
      <c r="Z24" s="34">
        <v>23</v>
      </c>
      <c r="AA24" s="11" t="s">
        <v>207</v>
      </c>
      <c r="AB24" s="40">
        <f>X24/X25</f>
        <v>0.9777777777777777</v>
      </c>
      <c r="AC24" s="41">
        <f>AM5/AM6</f>
        <v>1</v>
      </c>
      <c r="AD24" t="s">
        <v>213</v>
      </c>
      <c r="AE24" s="1">
        <f>SUM(AF5:AJ5)</f>
        <v>112</v>
      </c>
      <c r="AF24" s="1">
        <f>AE24/5</f>
        <v>22.4</v>
      </c>
      <c r="AG24" s="34">
        <v>23</v>
      </c>
      <c r="AH24" s="11" t="s">
        <v>207</v>
      </c>
      <c r="AI24" s="40">
        <f>AE24/AE25</f>
        <v>0.9824561403508771</v>
      </c>
      <c r="AJ24" s="41">
        <f>AM5/AM6</f>
        <v>1</v>
      </c>
    </row>
    <row r="25" spans="2:36" ht="12.75">
      <c r="B25" s="35">
        <v>4</v>
      </c>
      <c r="C25" s="44">
        <v>17</v>
      </c>
      <c r="D25" s="37" t="s">
        <v>214</v>
      </c>
      <c r="E25" s="36" t="s">
        <v>215</v>
      </c>
      <c r="F25" s="39" t="s">
        <v>216</v>
      </c>
      <c r="H25" s="11" t="s">
        <v>217</v>
      </c>
      <c r="I25" s="38">
        <f>(I47/I48)</f>
        <v>0.9568106312292359</v>
      </c>
      <c r="K25" s="11" t="s">
        <v>217</v>
      </c>
      <c r="L25" s="38">
        <f>(I47/I48)</f>
        <v>0.9568106312292359</v>
      </c>
      <c r="W25" t="s">
        <v>165</v>
      </c>
      <c r="X25" s="1">
        <f>SUM(AA6:AJ6)</f>
        <v>225</v>
      </c>
      <c r="Y25" s="1">
        <f>X25/10</f>
        <v>22.5</v>
      </c>
      <c r="Z25" s="34">
        <v>23</v>
      </c>
      <c r="AA25" s="11" t="s">
        <v>211</v>
      </c>
      <c r="AB25" s="40">
        <f>X27/X28</f>
        <v>0.9296296296296296</v>
      </c>
      <c r="AC25" s="41">
        <f>AM7/AM8</f>
        <v>1</v>
      </c>
      <c r="AD25" t="s">
        <v>165</v>
      </c>
      <c r="AE25" s="1">
        <f>SUM(AF6:AJ6)</f>
        <v>114</v>
      </c>
      <c r="AF25" s="1">
        <f>AE25/5</f>
        <v>22.8</v>
      </c>
      <c r="AG25" s="34">
        <v>23</v>
      </c>
      <c r="AH25" s="11" t="s">
        <v>211</v>
      </c>
      <c r="AI25" s="40">
        <f>AE27/AE28</f>
        <v>0.9402985074626866</v>
      </c>
      <c r="AJ25" s="41">
        <f>AM7/AM8</f>
        <v>1</v>
      </c>
    </row>
    <row r="26" spans="2:36" ht="12.75">
      <c r="B26" s="35">
        <v>5</v>
      </c>
      <c r="C26" s="39" t="s">
        <v>218</v>
      </c>
      <c r="D26" s="37" t="s">
        <v>219</v>
      </c>
      <c r="E26" s="36" t="s">
        <v>220</v>
      </c>
      <c r="F26" s="39" t="s">
        <v>221</v>
      </c>
      <c r="H26" s="11" t="s">
        <v>222</v>
      </c>
      <c r="I26" s="45">
        <f>AVERAGEA(W12:AE12)</f>
        <v>176</v>
      </c>
      <c r="K26" s="11" t="s">
        <v>222</v>
      </c>
      <c r="L26" s="45">
        <f>AVERAGEA(W12:AE12)</f>
        <v>176</v>
      </c>
      <c r="P26" s="46"/>
      <c r="Z26" s="34"/>
      <c r="AA26" s="11" t="s">
        <v>217</v>
      </c>
      <c r="AB26" s="40">
        <f>X30/X31</f>
        <v>0.9610778443113772</v>
      </c>
      <c r="AC26" s="41">
        <f>AM9/AM10</f>
        <v>0.9801980198019802</v>
      </c>
      <c r="AG26" s="34"/>
      <c r="AH26" s="11" t="s">
        <v>217</v>
      </c>
      <c r="AI26" s="40">
        <f>AE30/AE31</f>
        <v>0.9680638722554891</v>
      </c>
      <c r="AJ26" s="41">
        <f>AM9/AM10</f>
        <v>0.9801980198019802</v>
      </c>
    </row>
    <row r="27" spans="2:36" ht="12.75">
      <c r="B27" s="35">
        <v>6</v>
      </c>
      <c r="C27" s="39" t="s">
        <v>223</v>
      </c>
      <c r="D27" s="37" t="s">
        <v>224</v>
      </c>
      <c r="E27" s="36" t="s">
        <v>225</v>
      </c>
      <c r="F27" s="39" t="s">
        <v>226</v>
      </c>
      <c r="H27" s="11" t="s">
        <v>171</v>
      </c>
      <c r="I27" s="38" t="e">
        <f>AVERAGEA(B13:Z13)</f>
        <v>#DIV/0!</v>
      </c>
      <c r="K27" s="11" t="s">
        <v>171</v>
      </c>
      <c r="L27" s="47" t="e">
        <f>AVERAGEA(B13:Z13)</f>
        <v>#DIV/0!</v>
      </c>
      <c r="W27" t="s">
        <v>227</v>
      </c>
      <c r="X27" s="1">
        <f>SUM(AA7:AJ7)</f>
        <v>251</v>
      </c>
      <c r="Y27" s="1">
        <f>X27/10</f>
        <v>25.1</v>
      </c>
      <c r="Z27" s="34">
        <v>27</v>
      </c>
      <c r="AA27" s="11" t="s">
        <v>222</v>
      </c>
      <c r="AB27" s="48">
        <f>AVERAGEA(Z12:AJ12)</f>
        <v>176.72727272727272</v>
      </c>
      <c r="AC27" s="34">
        <f>AM12</f>
        <v>180</v>
      </c>
      <c r="AD27" t="s">
        <v>227</v>
      </c>
      <c r="AE27" s="1">
        <f>SUM(AF7:AJ7)</f>
        <v>126</v>
      </c>
      <c r="AF27" s="1">
        <f>AE27/5</f>
        <v>25.2</v>
      </c>
      <c r="AG27" s="34">
        <v>27</v>
      </c>
      <c r="AH27" s="11" t="s">
        <v>222</v>
      </c>
      <c r="AI27" s="48">
        <f>AVERAGEA(AF12:AJ12)</f>
        <v>178.4</v>
      </c>
      <c r="AJ27" s="34">
        <f>AM12</f>
        <v>180</v>
      </c>
    </row>
    <row r="28" spans="2:36" ht="12.75">
      <c r="B28" s="36">
        <v>7</v>
      </c>
      <c r="C28" s="49" t="s">
        <v>228</v>
      </c>
      <c r="D28" s="50" t="s">
        <v>229</v>
      </c>
      <c r="E28" s="36" t="s">
        <v>230</v>
      </c>
      <c r="F28" s="39" t="s">
        <v>231</v>
      </c>
      <c r="L28" s="51"/>
      <c r="W28" t="s">
        <v>167</v>
      </c>
      <c r="X28" s="1">
        <f>SUM(AA8:AJ8)</f>
        <v>270</v>
      </c>
      <c r="Y28" s="1">
        <f>X28/10</f>
        <v>27</v>
      </c>
      <c r="Z28" s="34">
        <v>27</v>
      </c>
      <c r="AA28" s="11" t="s">
        <v>171</v>
      </c>
      <c r="AB28" s="48" t="e">
        <f>AVERAGEA(U14:AE14)</f>
        <v>#DIV/0!</v>
      </c>
      <c r="AC28" s="34">
        <f>AM13</f>
        <v>99.9</v>
      </c>
      <c r="AD28" t="s">
        <v>167</v>
      </c>
      <c r="AE28" s="1">
        <f>SUM(AF8:AJ8)</f>
        <v>134</v>
      </c>
      <c r="AF28" s="1">
        <f>AE28/5</f>
        <v>26.8</v>
      </c>
      <c r="AG28" s="34">
        <v>27</v>
      </c>
      <c r="AH28" s="11" t="s">
        <v>171</v>
      </c>
      <c r="AI28" s="48" t="e">
        <f>AVERAGEA(AA14:AE14)</f>
        <v>#DIV/0!</v>
      </c>
      <c r="AJ28" s="34">
        <f>AM13</f>
        <v>99.9</v>
      </c>
    </row>
    <row r="29" spans="2:33" ht="12.75">
      <c r="B29" s="36">
        <v>8</v>
      </c>
      <c r="C29" s="49" t="s">
        <v>232</v>
      </c>
      <c r="D29" s="37" t="s">
        <v>233</v>
      </c>
      <c r="E29" s="36" t="s">
        <v>234</v>
      </c>
      <c r="F29" s="39" t="s">
        <v>235</v>
      </c>
      <c r="L29" s="51"/>
      <c r="Z29" s="34"/>
      <c r="AG29" s="34"/>
    </row>
    <row r="30" spans="2:33" ht="12.75">
      <c r="B30" s="36">
        <v>9</v>
      </c>
      <c r="C30" s="37" t="s">
        <v>236</v>
      </c>
      <c r="D30" s="37" t="s">
        <v>237</v>
      </c>
      <c r="E30" s="36" t="s">
        <v>238</v>
      </c>
      <c r="F30" s="39" t="s">
        <v>239</v>
      </c>
      <c r="L30" s="51"/>
      <c r="W30" t="s">
        <v>168</v>
      </c>
      <c r="X30" s="1">
        <f>SUM(AA9:AJ9)</f>
        <v>963</v>
      </c>
      <c r="Y30" s="1">
        <f>X30/10</f>
        <v>96.3</v>
      </c>
      <c r="Z30" s="34">
        <v>99</v>
      </c>
      <c r="AD30" t="s">
        <v>168</v>
      </c>
      <c r="AE30" s="1">
        <f>SUM(AF9:AJ9)</f>
        <v>485</v>
      </c>
      <c r="AF30" s="1">
        <f>AE30/5</f>
        <v>97</v>
      </c>
      <c r="AG30" s="34">
        <v>99</v>
      </c>
    </row>
    <row r="31" spans="2:33" ht="12.75">
      <c r="B31" s="36" t="s">
        <v>240</v>
      </c>
      <c r="C31" s="37" t="s">
        <v>241</v>
      </c>
      <c r="D31" s="37" t="s">
        <v>242</v>
      </c>
      <c r="E31" s="36" t="s">
        <v>243</v>
      </c>
      <c r="F31" s="39" t="s">
        <v>244</v>
      </c>
      <c r="L31" s="51"/>
      <c r="W31" t="s">
        <v>169</v>
      </c>
      <c r="X31" s="1">
        <f>SUM(AA10:AJ10)</f>
        <v>1002</v>
      </c>
      <c r="Y31" s="1">
        <f>X31/10</f>
        <v>100.2</v>
      </c>
      <c r="Z31" s="34">
        <v>101</v>
      </c>
      <c r="AD31" t="s">
        <v>169</v>
      </c>
      <c r="AE31" s="1">
        <f>SUM(AF10:AJ10)</f>
        <v>501</v>
      </c>
      <c r="AF31" s="1">
        <f>AE31/5</f>
        <v>100.2</v>
      </c>
      <c r="AG31" s="34">
        <v>101</v>
      </c>
    </row>
    <row r="32" spans="2:12" ht="12.75">
      <c r="B32" s="39" t="s">
        <v>245</v>
      </c>
      <c r="C32" s="49" t="s">
        <v>246</v>
      </c>
      <c r="D32" s="37" t="s">
        <v>247</v>
      </c>
      <c r="E32" s="39" t="s">
        <v>248</v>
      </c>
      <c r="F32" s="39" t="s">
        <v>249</v>
      </c>
      <c r="L32" s="51"/>
    </row>
    <row r="33" spans="2:31" ht="12.75">
      <c r="B33" s="39" t="s">
        <v>250</v>
      </c>
      <c r="C33" s="49" t="s">
        <v>251</v>
      </c>
      <c r="D33" s="49" t="s">
        <v>252</v>
      </c>
      <c r="E33" s="39" t="s">
        <v>253</v>
      </c>
      <c r="F33" s="52"/>
      <c r="L33" s="51"/>
      <c r="X33" t="s">
        <v>254</v>
      </c>
      <c r="AE33" t="s">
        <v>254</v>
      </c>
    </row>
    <row r="34" spans="2:12" ht="12.75">
      <c r="B34" s="36" t="s">
        <v>255</v>
      </c>
      <c r="C34" s="37" t="s">
        <v>256</v>
      </c>
      <c r="D34" s="49" t="s">
        <v>257</v>
      </c>
      <c r="E34" s="36" t="s">
        <v>258</v>
      </c>
      <c r="F34" s="53"/>
      <c r="L34" s="51"/>
    </row>
    <row r="35" ht="12.75">
      <c r="L35" s="51"/>
    </row>
    <row r="36" ht="12.75">
      <c r="L36" s="51"/>
    </row>
    <row r="37" spans="1:6" ht="12.75">
      <c r="A37" s="11" t="s">
        <v>259</v>
      </c>
      <c r="B37" s="35">
        <v>1</v>
      </c>
      <c r="C37" s="42" t="s">
        <v>196</v>
      </c>
      <c r="D37" s="42">
        <v>26</v>
      </c>
      <c r="E37" s="42">
        <v>37</v>
      </c>
      <c r="F37" s="42" t="s">
        <v>199</v>
      </c>
    </row>
    <row r="38" spans="1:9" ht="12.75">
      <c r="A38" t="s">
        <v>260</v>
      </c>
      <c r="B38" s="42">
        <v>2</v>
      </c>
      <c r="C38" s="54" t="s">
        <v>203</v>
      </c>
      <c r="D38" s="42">
        <v>27</v>
      </c>
      <c r="E38" s="42">
        <v>38</v>
      </c>
      <c r="F38" s="54" t="s">
        <v>206</v>
      </c>
      <c r="H38" t="s">
        <v>194</v>
      </c>
      <c r="I38" s="55">
        <f>SUM(W3:AM3)</f>
        <v>732</v>
      </c>
    </row>
    <row r="39" spans="2:9" ht="12.75">
      <c r="B39" s="35">
        <v>3</v>
      </c>
      <c r="C39" s="42" t="s">
        <v>208</v>
      </c>
      <c r="D39" s="54" t="s">
        <v>209</v>
      </c>
      <c r="E39" s="42">
        <v>39</v>
      </c>
      <c r="F39" s="56">
        <v>51.5</v>
      </c>
      <c r="H39" t="s">
        <v>164</v>
      </c>
      <c r="I39" s="55">
        <f>SUM(W4:AM4)</f>
        <v>762</v>
      </c>
    </row>
    <row r="40" spans="2:9" ht="12.75">
      <c r="B40" s="35">
        <v>4</v>
      </c>
      <c r="C40" s="44">
        <v>17</v>
      </c>
      <c r="D40" s="42">
        <v>28</v>
      </c>
      <c r="E40" s="42" t="s">
        <v>215</v>
      </c>
      <c r="F40" s="54" t="s">
        <v>216</v>
      </c>
      <c r="I40" s="57"/>
    </row>
    <row r="41" spans="2:9" ht="12.75">
      <c r="B41" s="35">
        <v>5</v>
      </c>
      <c r="C41" s="54" t="s">
        <v>218</v>
      </c>
      <c r="D41" s="42">
        <v>29</v>
      </c>
      <c r="E41" s="42" t="s">
        <v>220</v>
      </c>
      <c r="F41" s="54" t="s">
        <v>221</v>
      </c>
      <c r="H41" t="s">
        <v>213</v>
      </c>
      <c r="I41" s="55">
        <f>SUM(W5:AM5)</f>
        <v>331</v>
      </c>
    </row>
    <row r="42" spans="2:9" ht="12.75">
      <c r="B42" s="35">
        <v>6</v>
      </c>
      <c r="C42" s="54" t="s">
        <v>223</v>
      </c>
      <c r="D42" s="42" t="s">
        <v>261</v>
      </c>
      <c r="E42" s="42" t="s">
        <v>225</v>
      </c>
      <c r="F42" s="54" t="s">
        <v>226</v>
      </c>
      <c r="H42" t="s">
        <v>165</v>
      </c>
      <c r="I42" s="55">
        <f>SUM(W6:AM6)</f>
        <v>340</v>
      </c>
    </row>
    <row r="43" spans="2:9" ht="12.75">
      <c r="B43" s="42">
        <v>7</v>
      </c>
      <c r="C43" s="54">
        <v>19</v>
      </c>
      <c r="D43" s="54" t="s">
        <v>229</v>
      </c>
      <c r="E43" s="42" t="s">
        <v>230</v>
      </c>
      <c r="F43" s="54">
        <v>55</v>
      </c>
      <c r="I43" s="57"/>
    </row>
    <row r="44" spans="2:9" ht="12.75">
      <c r="B44" s="42">
        <v>8</v>
      </c>
      <c r="C44" s="54">
        <v>20</v>
      </c>
      <c r="D44" s="42" t="s">
        <v>262</v>
      </c>
      <c r="E44" s="42" t="s">
        <v>234</v>
      </c>
      <c r="F44" s="54">
        <v>56</v>
      </c>
      <c r="H44" t="s">
        <v>227</v>
      </c>
      <c r="I44" s="55">
        <f>SUM(W7:AM7)</f>
        <v>377</v>
      </c>
    </row>
    <row r="45" spans="2:9" ht="12.75">
      <c r="B45" s="42">
        <v>9</v>
      </c>
      <c r="C45" s="42">
        <v>21</v>
      </c>
      <c r="D45" s="42" t="s">
        <v>263</v>
      </c>
      <c r="E45" s="42" t="s">
        <v>238</v>
      </c>
      <c r="F45" s="54">
        <v>57</v>
      </c>
      <c r="H45" t="s">
        <v>167</v>
      </c>
      <c r="I45" s="55">
        <f>SUM(W8:AM8)</f>
        <v>403</v>
      </c>
    </row>
    <row r="46" spans="2:9" ht="12.75">
      <c r="B46" s="42" t="s">
        <v>240</v>
      </c>
      <c r="C46" s="42">
        <v>22</v>
      </c>
      <c r="D46" s="42">
        <v>33</v>
      </c>
      <c r="E46" s="42">
        <v>46</v>
      </c>
      <c r="F46" s="54" t="s">
        <v>244</v>
      </c>
      <c r="I46" s="57"/>
    </row>
    <row r="47" spans="2:9" ht="12.75">
      <c r="B47" s="54" t="s">
        <v>245</v>
      </c>
      <c r="C47" s="54">
        <v>23</v>
      </c>
      <c r="D47" s="42">
        <v>34</v>
      </c>
      <c r="E47" s="54" t="s">
        <v>248</v>
      </c>
      <c r="F47" s="54">
        <v>59</v>
      </c>
      <c r="H47" t="s">
        <v>168</v>
      </c>
      <c r="I47" s="55">
        <f>SUM(W9:AM9)</f>
        <v>1440</v>
      </c>
    </row>
    <row r="48" spans="2:9" ht="12.75">
      <c r="B48" s="54" t="s">
        <v>250</v>
      </c>
      <c r="C48" s="54" t="s">
        <v>264</v>
      </c>
      <c r="D48" s="54">
        <v>35</v>
      </c>
      <c r="E48" s="54" t="s">
        <v>253</v>
      </c>
      <c r="F48" s="52"/>
      <c r="H48" t="s">
        <v>169</v>
      </c>
      <c r="I48" s="55">
        <f>SUM(W10:AM10)</f>
        <v>1505</v>
      </c>
    </row>
    <row r="49" spans="2:6" ht="12.75">
      <c r="B49" s="42" t="s">
        <v>255</v>
      </c>
      <c r="C49" s="42">
        <v>25</v>
      </c>
      <c r="D49" s="54" t="s">
        <v>265</v>
      </c>
      <c r="E49" s="42" t="s">
        <v>258</v>
      </c>
      <c r="F49" s="53"/>
    </row>
    <row r="50" spans="2:6" ht="12.75">
      <c r="B50" s="58"/>
      <c r="C50" s="58"/>
      <c r="D50" s="58"/>
      <c r="E50" s="58"/>
      <c r="F50" s="58"/>
    </row>
    <row r="51" spans="2:6" ht="12.75">
      <c r="B51" s="58"/>
      <c r="C51" s="33"/>
      <c r="D51" s="58"/>
      <c r="E51" s="58"/>
      <c r="F51" s="33"/>
    </row>
    <row r="53" spans="1:39" ht="12.75">
      <c r="A53" s="15" t="s">
        <v>58</v>
      </c>
      <c r="B53" s="45" t="e">
        <f>B3/B4</f>
        <v>#DIV/0!</v>
      </c>
      <c r="C53" s="45" t="e">
        <f>C3/C4</f>
        <v>#DIV/0!</v>
      </c>
      <c r="D53" s="45" t="e">
        <f>D3/D4</f>
        <v>#DIV/0!</v>
      </c>
      <c r="E53" s="45" t="e">
        <f>E3/E4</f>
        <v>#DIV/0!</v>
      </c>
      <c r="F53" s="45" t="e">
        <f>F3/F4</f>
        <v>#DIV/0!</v>
      </c>
      <c r="G53" s="45" t="e">
        <f>G3/G4</f>
        <v>#DIV/0!</v>
      </c>
      <c r="H53" s="45" t="e">
        <f>H3/H4</f>
        <v>#DIV/0!</v>
      </c>
      <c r="I53" s="45" t="e">
        <f>I3/I4</f>
        <v>#DIV/0!</v>
      </c>
      <c r="J53" s="45" t="e">
        <f>J3/J4</f>
        <v>#DIV/0!</v>
      </c>
      <c r="K53" s="45" t="e">
        <f>K3/K4</f>
        <v>#DIV/0!</v>
      </c>
      <c r="L53" s="45" t="e">
        <f>L3/L4</f>
        <v>#DIV/0!</v>
      </c>
      <c r="M53" s="45" t="e">
        <f>M3/M4</f>
        <v>#DIV/0!</v>
      </c>
      <c r="N53" s="45" t="e">
        <f>N3/N4</f>
        <v>#DIV/0!</v>
      </c>
      <c r="O53" s="45" t="e">
        <f>O3/O4</f>
        <v>#DIV/0!</v>
      </c>
      <c r="P53" s="45" t="e">
        <f>P3/P4</f>
        <v>#DIV/0!</v>
      </c>
      <c r="Q53" s="45" t="e">
        <f>Q3/Q4</f>
        <v>#DIV/0!</v>
      </c>
      <c r="R53" s="45" t="e">
        <f>R3/R4</f>
        <v>#DIV/0!</v>
      </c>
      <c r="S53" s="45" t="e">
        <f>S3/S4</f>
        <v>#DIV/0!</v>
      </c>
      <c r="T53" s="45" t="e">
        <f>T3/T4</f>
        <v>#DIV/0!</v>
      </c>
      <c r="U53" s="45" t="e">
        <f>U3/U4</f>
        <v>#DIV/0!</v>
      </c>
      <c r="V53" s="45">
        <f>V3/V4</f>
        <v>0.94</v>
      </c>
      <c r="W53" s="45">
        <f>W3/W4</f>
        <v>0.9607843137254902</v>
      </c>
      <c r="X53" s="45">
        <f>X3/X4</f>
        <v>0.9615384615384616</v>
      </c>
      <c r="Y53" s="45">
        <f>Y3/Y4</f>
        <v>0.9607843137254902</v>
      </c>
      <c r="Z53" s="45">
        <f>Z3/Z4</f>
        <v>0.88</v>
      </c>
      <c r="AA53" s="45">
        <f>AA3/AA4</f>
        <v>0.9038461538461539</v>
      </c>
      <c r="AB53" s="45">
        <f>AB3/AB4</f>
        <v>0.9807692307692307</v>
      </c>
      <c r="AC53" s="45">
        <f>AC3/AC4</f>
        <v>0.98</v>
      </c>
      <c r="AD53" s="45">
        <f>AD3/AD4</f>
        <v>0.98</v>
      </c>
      <c r="AE53" s="45">
        <f>AE3/AE4</f>
        <v>0.96</v>
      </c>
      <c r="AF53" s="32" t="s">
        <v>58</v>
      </c>
      <c r="AG53" s="45"/>
      <c r="AH53" s="45"/>
      <c r="AI53" s="45"/>
      <c r="AJ53" s="45"/>
      <c r="AK53" s="45"/>
      <c r="AL53" s="45"/>
      <c r="AM53" s="45"/>
    </row>
    <row r="54" spans="1:39" ht="12.75">
      <c r="A54" s="15" t="s">
        <v>59</v>
      </c>
      <c r="B54" s="45" t="e">
        <f>B5/B6</f>
        <v>#DIV/0!</v>
      </c>
      <c r="C54" s="45" t="e">
        <f>C5/C6</f>
        <v>#DIV/0!</v>
      </c>
      <c r="D54" s="45" t="e">
        <f>D5/D6</f>
        <v>#DIV/0!</v>
      </c>
      <c r="E54" s="45" t="e">
        <f>E5/E6</f>
        <v>#DIV/0!</v>
      </c>
      <c r="F54" s="45" t="e">
        <f>F5/F6</f>
        <v>#DIV/0!</v>
      </c>
      <c r="G54" s="45" t="e">
        <f>G5/G6</f>
        <v>#DIV/0!</v>
      </c>
      <c r="H54" s="45" t="e">
        <f>H5/H6</f>
        <v>#DIV/0!</v>
      </c>
      <c r="I54" s="45" t="e">
        <f>I5/I6</f>
        <v>#DIV/0!</v>
      </c>
      <c r="J54" s="45" t="e">
        <f>J5/J6</f>
        <v>#DIV/0!</v>
      </c>
      <c r="K54" s="45" t="e">
        <f>K5/K6</f>
        <v>#DIV/0!</v>
      </c>
      <c r="L54" s="45" t="e">
        <f>L5/L6</f>
        <v>#DIV/0!</v>
      </c>
      <c r="M54" s="45" t="e">
        <f>M5/M6</f>
        <v>#DIV/0!</v>
      </c>
      <c r="N54" s="45" t="e">
        <f>N5/N6</f>
        <v>#DIV/0!</v>
      </c>
      <c r="O54" s="45" t="e">
        <f>O5/O6</f>
        <v>#DIV/0!</v>
      </c>
      <c r="P54" s="45" t="e">
        <f>P5/P6</f>
        <v>#DIV/0!</v>
      </c>
      <c r="Q54" s="45" t="e">
        <f>Q5/Q6</f>
        <v>#DIV/0!</v>
      </c>
      <c r="R54" s="45" t="e">
        <f>R5/R6</f>
        <v>#DIV/0!</v>
      </c>
      <c r="S54" s="45" t="e">
        <f>S5/S6</f>
        <v>#DIV/0!</v>
      </c>
      <c r="T54" s="45" t="e">
        <f>T5/T6</f>
        <v>#DIV/0!</v>
      </c>
      <c r="U54" s="45" t="e">
        <f>U5/U6</f>
        <v>#DIV/0!</v>
      </c>
      <c r="V54" s="45">
        <f>V5/V6</f>
        <v>1</v>
      </c>
      <c r="W54" s="45">
        <f>W5/W6</f>
        <v>0.9166666666666666</v>
      </c>
      <c r="X54" s="45">
        <f>X5/X6</f>
        <v>0.9130434782608695</v>
      </c>
      <c r="Y54" s="45">
        <f>Y5/Y6</f>
        <v>1</v>
      </c>
      <c r="Z54" s="45">
        <f>Z5/Z6</f>
        <v>1</v>
      </c>
      <c r="AA54" s="45">
        <f>AA5/AA6</f>
        <v>0.9545454545454546</v>
      </c>
      <c r="AB54" s="45">
        <f>AB5/AB6</f>
        <v>1</v>
      </c>
      <c r="AC54" s="45">
        <f>AC5/AC6</f>
        <v>0.9090909090909091</v>
      </c>
      <c r="AD54" s="45">
        <f>AD5/AD6</f>
        <v>1</v>
      </c>
      <c r="AE54" s="45">
        <f>AE5/AE6</f>
        <v>1</v>
      </c>
      <c r="AF54" s="32" t="s">
        <v>59</v>
      </c>
      <c r="AG54" s="45"/>
      <c r="AH54" s="45"/>
      <c r="AI54" s="45"/>
      <c r="AJ54" s="45"/>
      <c r="AK54" s="45"/>
      <c r="AL54" s="45"/>
      <c r="AM54" s="45"/>
    </row>
    <row r="55" spans="1:39" ht="12.75">
      <c r="A55" s="15" t="s">
        <v>60</v>
      </c>
      <c r="B55" s="45" t="e">
        <f>B7/B8</f>
        <v>#DIV/0!</v>
      </c>
      <c r="C55" s="45" t="e">
        <f>C7/C8</f>
        <v>#DIV/0!</v>
      </c>
      <c r="D55" s="45" t="e">
        <f>D7/D8</f>
        <v>#DIV/0!</v>
      </c>
      <c r="E55" s="45" t="e">
        <f>E7/E8</f>
        <v>#DIV/0!</v>
      </c>
      <c r="F55" s="45" t="e">
        <f>F7/F8</f>
        <v>#DIV/0!</v>
      </c>
      <c r="G55" s="45" t="e">
        <f>G7/G8</f>
        <v>#DIV/0!</v>
      </c>
      <c r="H55" s="45" t="e">
        <f>H7/H8</f>
        <v>#DIV/0!</v>
      </c>
      <c r="I55" s="45" t="e">
        <f>I7/I8</f>
        <v>#DIV/0!</v>
      </c>
      <c r="J55" s="45" t="e">
        <f>J7/J8</f>
        <v>#DIV/0!</v>
      </c>
      <c r="K55" s="45" t="e">
        <f>K7/K8</f>
        <v>#DIV/0!</v>
      </c>
      <c r="L55" s="45" t="e">
        <f>L7/L8</f>
        <v>#DIV/0!</v>
      </c>
      <c r="M55" s="45" t="e">
        <f>M7/M8</f>
        <v>#DIV/0!</v>
      </c>
      <c r="N55" s="45" t="e">
        <f>N7/N8</f>
        <v>#DIV/0!</v>
      </c>
      <c r="O55" s="45" t="e">
        <f>O7/O8</f>
        <v>#DIV/0!</v>
      </c>
      <c r="P55" s="45" t="e">
        <f>P7/P8</f>
        <v>#DIV/0!</v>
      </c>
      <c r="Q55" s="45" t="e">
        <f>Q7/Q8</f>
        <v>#DIV/0!</v>
      </c>
      <c r="R55" s="45" t="e">
        <f>R7/R8</f>
        <v>#DIV/0!</v>
      </c>
      <c r="S55" s="45" t="e">
        <f>S7/S8</f>
        <v>#DIV/0!</v>
      </c>
      <c r="T55" s="45" t="e">
        <f>T7/T8</f>
        <v>#DIV/0!</v>
      </c>
      <c r="U55" s="45" t="e">
        <f>U7/U8</f>
        <v>#DIV/0!</v>
      </c>
      <c r="V55" s="45">
        <f>V7/V8</f>
        <v>0.9259259259259259</v>
      </c>
      <c r="W55" s="45">
        <f>W7/W8</f>
        <v>1</v>
      </c>
      <c r="X55" s="45">
        <f>X7/X8</f>
        <v>0.9615384615384616</v>
      </c>
      <c r="Y55" s="45">
        <f>Y7/Y8</f>
        <v>0.9629629629629629</v>
      </c>
      <c r="Z55" s="45">
        <f>Z7/Z8</f>
        <v>0.8148148148148148</v>
      </c>
      <c r="AA55" s="45">
        <f>AA7/AA8</f>
        <v>0.8846153846153846</v>
      </c>
      <c r="AB55" s="45">
        <f>AB7/AB8</f>
        <v>0.9629629629629629</v>
      </c>
      <c r="AC55" s="45">
        <f>AC7/AC8</f>
        <v>0.9285714285714286</v>
      </c>
      <c r="AD55" s="45">
        <f>AD7/AD8</f>
        <v>0.8928571428571429</v>
      </c>
      <c r="AE55" s="45">
        <f>AE7/AE8</f>
        <v>0.9259259259259259</v>
      </c>
      <c r="AF55" s="32" t="s">
        <v>60</v>
      </c>
      <c r="AG55" s="45"/>
      <c r="AH55" s="45"/>
      <c r="AI55" s="45"/>
      <c r="AJ55" s="45"/>
      <c r="AK55" s="45"/>
      <c r="AL55" s="45"/>
      <c r="AM55" s="45"/>
    </row>
    <row r="56" spans="1:39" ht="12.75">
      <c r="A56" s="15" t="s">
        <v>184</v>
      </c>
      <c r="B56" s="45" t="e">
        <f>B9/B10</f>
        <v>#DIV/0!</v>
      </c>
      <c r="C56" s="45" t="e">
        <f>C9/C10</f>
        <v>#DIV/0!</v>
      </c>
      <c r="D56" s="45" t="e">
        <f>D9/D10</f>
        <v>#DIV/0!</v>
      </c>
      <c r="E56" s="45" t="e">
        <f>E9/E10</f>
        <v>#DIV/0!</v>
      </c>
      <c r="F56" s="45" t="e">
        <f>F9/F10</f>
        <v>#DIV/0!</v>
      </c>
      <c r="G56" s="45">
        <f>G9/G10</f>
        <v>0</v>
      </c>
      <c r="H56" s="45">
        <f>H9/H10</f>
        <v>0</v>
      </c>
      <c r="I56" s="45">
        <f>I9/I10</f>
        <v>0</v>
      </c>
      <c r="J56" s="45" t="e">
        <f>J9/J10</f>
        <v>#DIV/0!</v>
      </c>
      <c r="K56" s="45" t="e">
        <f>K9/K10</f>
        <v>#DIV/0!</v>
      </c>
      <c r="L56" s="45" t="e">
        <f>L9/L10</f>
        <v>#DIV/0!</v>
      </c>
      <c r="M56" s="45">
        <f>M9/M10</f>
        <v>0</v>
      </c>
      <c r="N56" s="45">
        <f>N9/N10</f>
        <v>0</v>
      </c>
      <c r="O56" s="45" t="e">
        <f>O9/O10</f>
        <v>#DIV/0!</v>
      </c>
      <c r="P56" s="45" t="e">
        <f>P9/P10</f>
        <v>#DIV/0!</v>
      </c>
      <c r="Q56" s="45" t="e">
        <f>Q9/Q10</f>
        <v>#DIV/0!</v>
      </c>
      <c r="R56" s="45">
        <f>R9/R10</f>
        <v>0.9191919191919192</v>
      </c>
      <c r="S56" s="45" t="e">
        <f>S9/S10</f>
        <v>#DIV/0!</v>
      </c>
      <c r="T56" s="45" t="e">
        <f>T9/T10</f>
        <v>#DIV/0!</v>
      </c>
      <c r="U56" s="45" t="e">
        <f>U9/U10</f>
        <v>#DIV/0!</v>
      </c>
      <c r="V56" s="45">
        <f>V9/V10</f>
        <v>0.9504950495049505</v>
      </c>
      <c r="W56" s="45">
        <f>W9/W10</f>
        <v>0.9603960396039604</v>
      </c>
      <c r="X56" s="45">
        <f>X9/X10</f>
        <v>0.9504950495049505</v>
      </c>
      <c r="Y56" s="45">
        <f>Y9/Y10</f>
        <v>0.9702970297029703</v>
      </c>
      <c r="Z56" s="45">
        <f>Z9/Z10</f>
        <v>0.8787878787878788</v>
      </c>
      <c r="AA56" s="45">
        <f>AA9/AA10</f>
        <v>0.91</v>
      </c>
      <c r="AB56" s="45">
        <f>AB9/AB10</f>
        <v>0.9801980198019802</v>
      </c>
      <c r="AC56" s="45">
        <f>AC9/AC10</f>
        <v>0.96</v>
      </c>
      <c r="AD56" s="45">
        <f>AD9/AD10</f>
        <v>0.96</v>
      </c>
      <c r="AE56" s="45">
        <f>AE9/AE10</f>
        <v>0.96</v>
      </c>
      <c r="AF56" s="32" t="s">
        <v>184</v>
      </c>
      <c r="AG56" s="45"/>
      <c r="AH56" s="45"/>
      <c r="AI56" s="45"/>
      <c r="AJ56" s="45"/>
      <c r="AK56" s="45"/>
      <c r="AL56" s="45"/>
      <c r="AM56" s="45"/>
    </row>
    <row r="64" ht="12.75">
      <c r="A64" t="s">
        <v>254</v>
      </c>
    </row>
    <row r="65" ht="12.75">
      <c r="A65" s="22" t="s">
        <v>266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P6:S31"/>
  <sheetViews>
    <sheetView workbookViewId="0" topLeftCell="A1">
      <selection activeCell="A24" sqref="A24"/>
    </sheetView>
  </sheetViews>
  <sheetFormatPr defaultColWidth="9.140625" defaultRowHeight="12.75"/>
  <sheetData>
    <row r="6" ht="12.75">
      <c r="S6" t="s">
        <v>267</v>
      </c>
    </row>
    <row r="7" ht="12.75">
      <c r="S7" t="s">
        <v>268</v>
      </c>
    </row>
    <row r="8" ht="12.75">
      <c r="S8" t="s">
        <v>269</v>
      </c>
    </row>
    <row r="9" ht="12.75">
      <c r="S9" t="s">
        <v>270</v>
      </c>
    </row>
    <row r="15" ht="12.75">
      <c r="P15" t="s">
        <v>271</v>
      </c>
    </row>
    <row r="31" ht="12.75">
      <c r="P31" t="s">
        <v>271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22" sqref="R2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Moretto</cp:lastModifiedBy>
  <dcterms:created xsi:type="dcterms:W3CDTF">1996-10-14T23:33:28Z</dcterms:created>
  <dcterms:modified xsi:type="dcterms:W3CDTF">2010-07-16T04:55:57Z</dcterms:modified>
  <cp:category/>
  <cp:version/>
  <cp:contentType/>
  <cp:contentStatus/>
  <cp:revision>46</cp:revision>
</cp:coreProperties>
</file>